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2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2410\2018\"/>
    </mc:Choice>
  </mc:AlternateContent>
  <bookViews>
    <workbookView xWindow="240" yWindow="90" windowWidth="9135" windowHeight="4965" tabRatio="736" activeTab="6"/>
  </bookViews>
  <sheets>
    <sheet name="G-1" sheetId="4678" r:id="rId1"/>
    <sheet name="G-2" sheetId="4684" r:id="rId2"/>
    <sheet name="G-3" sheetId="4686" state="hidden" r:id="rId3"/>
    <sheet name="G-4" sheetId="4677" r:id="rId4"/>
    <sheet name="G-Totales" sheetId="4681" r:id="rId5"/>
    <sheet name="TRANSMETRO" sheetId="4690" state="hidden" r:id="rId6"/>
    <sheet name="DIRECCIONALIDAD" sheetId="4689" r:id="rId7"/>
    <sheet name="DIAGRAMA DE VOL" sheetId="4688" r:id="rId8"/>
  </sheets>
  <externalReferences>
    <externalReference r:id="rId9"/>
    <externalReference r:id="rId10"/>
  </externalReference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  <definedName name="_xlnm.Print_Area" localSheetId="5">TRANSMETRO!$A$1:$U$58</definedName>
  </definedNames>
  <calcPr calcId="152511"/>
</workbook>
</file>

<file path=xl/calcChain.xml><?xml version="1.0" encoding="utf-8"?>
<calcChain xmlns="http://schemas.openxmlformats.org/spreadsheetml/2006/main">
  <c r="F26" i="4689" l="1"/>
  <c r="G26" i="4689"/>
  <c r="H26" i="4689"/>
  <c r="E26" i="4689"/>
  <c r="F23" i="4689"/>
  <c r="G23" i="4689"/>
  <c r="H23" i="4689"/>
  <c r="E23" i="4689"/>
  <c r="F20" i="4689"/>
  <c r="G20" i="4689"/>
  <c r="H20" i="4689"/>
  <c r="E20" i="4689"/>
  <c r="M22" i="4690" l="1"/>
  <c r="F22" i="4690"/>
  <c r="T21" i="4690"/>
  <c r="M21" i="4690"/>
  <c r="F21" i="4690"/>
  <c r="T20" i="4690"/>
  <c r="M20" i="4690"/>
  <c r="F20" i="4690"/>
  <c r="T19" i="4690"/>
  <c r="M19" i="4690"/>
  <c r="F19" i="4690"/>
  <c r="T18" i="4690"/>
  <c r="M18" i="4690"/>
  <c r="F18" i="4690"/>
  <c r="T17" i="4690"/>
  <c r="M17" i="4690"/>
  <c r="F17" i="4690"/>
  <c r="T16" i="4690"/>
  <c r="M16" i="4690"/>
  <c r="F16" i="4690"/>
  <c r="T15" i="4690"/>
  <c r="M15" i="4690"/>
  <c r="F15" i="4690"/>
  <c r="T14" i="4690"/>
  <c r="M14" i="4690"/>
  <c r="F14" i="4690"/>
  <c r="T13" i="4690"/>
  <c r="M13" i="4690"/>
  <c r="F13" i="4690"/>
  <c r="T12" i="4690"/>
  <c r="M12" i="4690"/>
  <c r="F12" i="4690"/>
  <c r="T11" i="4690"/>
  <c r="M11" i="4690"/>
  <c r="F11" i="4690"/>
  <c r="T10" i="4690"/>
  <c r="M10" i="4690"/>
  <c r="F10" i="4690"/>
  <c r="E4" i="4690"/>
  <c r="U19" i="4690" l="1"/>
  <c r="U21" i="4690"/>
  <c r="U17" i="4690"/>
  <c r="U15" i="4690"/>
  <c r="U13" i="4690"/>
  <c r="N22" i="4690"/>
  <c r="N21" i="4690"/>
  <c r="N20" i="4690"/>
  <c r="N19" i="4690"/>
  <c r="N18" i="4690"/>
  <c r="N17" i="4690"/>
  <c r="N16" i="4690"/>
  <c r="N15" i="4690"/>
  <c r="N14" i="4690"/>
  <c r="G19" i="4690"/>
  <c r="G18" i="4690"/>
  <c r="G17" i="4690"/>
  <c r="G16" i="4690"/>
  <c r="G15" i="4690"/>
  <c r="G14" i="4690"/>
  <c r="G13" i="4690"/>
  <c r="U14" i="4690"/>
  <c r="U16" i="4690"/>
  <c r="U18" i="4690"/>
  <c r="U20" i="4690"/>
  <c r="N13" i="4690"/>
  <c r="N10" i="4690"/>
  <c r="N11" i="4690"/>
  <c r="N12" i="4690"/>
  <c r="G23" i="4690" l="1"/>
  <c r="U23" i="4690"/>
  <c r="N23" i="4690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J37" i="4689" s="1"/>
  <c r="I36" i="4689"/>
  <c r="I35" i="4689"/>
  <c r="I34" i="4689"/>
  <c r="J34" i="4689" s="1"/>
  <c r="I33" i="4689"/>
  <c r="I32" i="4689"/>
  <c r="I31" i="4689"/>
  <c r="I30" i="4689"/>
  <c r="I29" i="4689"/>
  <c r="I28" i="4689"/>
  <c r="J28" i="4689" s="1"/>
  <c r="I27" i="4689"/>
  <c r="I26" i="4689"/>
  <c r="I25" i="4689"/>
  <c r="I24" i="4689"/>
  <c r="I23" i="4689"/>
  <c r="I22" i="4689"/>
  <c r="J22" i="4689" s="1"/>
  <c r="I21" i="4689"/>
  <c r="I20" i="4689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J10" i="4689" s="1"/>
  <c r="AJ8" i="4688"/>
  <c r="O8" i="4688"/>
  <c r="S6" i="4681"/>
  <c r="S6" i="4677"/>
  <c r="S6" i="4686"/>
  <c r="S6" i="4690" s="1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D5" i="4690" s="1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L5" i="4690" s="1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40" i="4689" l="1"/>
  <c r="J43" i="4689"/>
  <c r="AF30" i="4688" s="1"/>
  <c r="J25" i="4689"/>
  <c r="AF20" i="4688" s="1"/>
  <c r="J31" i="4689"/>
  <c r="P25" i="4688" s="1"/>
  <c r="J14" i="4689"/>
  <c r="U15" i="4688" s="1"/>
  <c r="J20" i="4689"/>
  <c r="G20" i="4688" s="1"/>
  <c r="J24" i="4689"/>
  <c r="Z20" i="4688" s="1"/>
  <c r="J26" i="4689"/>
  <c r="AK20" i="4688" s="1"/>
  <c r="J30" i="4689"/>
  <c r="J25" i="4688" s="1"/>
  <c r="J32" i="4689"/>
  <c r="U25" i="4688" s="1"/>
  <c r="J36" i="4689"/>
  <c r="AO25" i="4688" s="1"/>
  <c r="J33" i="4689"/>
  <c r="Z25" i="4688" s="1"/>
  <c r="J23" i="4689"/>
  <c r="U20" i="4688" s="1"/>
  <c r="AN29" i="4688"/>
  <c r="CB19" i="4688" s="1"/>
  <c r="AL29" i="4688"/>
  <c r="BZ19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J45" i="4689"/>
  <c r="J41" i="4689"/>
  <c r="P30" i="4688"/>
  <c r="J42" i="4689"/>
  <c r="J38" i="4689"/>
  <c r="D30" i="4688"/>
  <c r="J39" i="4689"/>
  <c r="AF25" i="4688"/>
  <c r="J35" i="4689"/>
  <c r="D25" i="4688"/>
  <c r="J29" i="4689"/>
  <c r="J27" i="4689"/>
  <c r="P20" i="4688"/>
  <c r="J19" i="4689"/>
  <c r="J21" i="4689"/>
  <c r="AF15" i="4688"/>
  <c r="J18" i="4689"/>
  <c r="J17" i="4689"/>
  <c r="P15" i="4688"/>
  <c r="J15" i="4689"/>
  <c r="D15" i="4688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AA34" i="4688"/>
  <c r="BP2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AU20" i="4688" l="1"/>
  <c r="B26" i="4688"/>
  <c r="BE18" i="4688"/>
  <c r="M21" i="4688"/>
  <c r="BE19" i="4688"/>
  <c r="M31" i="4688"/>
  <c r="AU18" i="4688"/>
  <c r="B21" i="4688"/>
  <c r="AU19" i="4688"/>
  <c r="B31" i="4688"/>
  <c r="BU19" i="4688"/>
  <c r="AD31" i="4688"/>
  <c r="BU12" i="4688"/>
  <c r="AD16" i="4688"/>
  <c r="AU12" i="4688"/>
  <c r="B16" i="4688"/>
  <c r="BE12" i="4688"/>
  <c r="M16" i="4688"/>
  <c r="BU18" i="4688"/>
  <c r="AD21" i="4688"/>
  <c r="BE20" i="4688"/>
  <c r="M26" i="4688"/>
  <c r="BU20" i="4688"/>
  <c r="AD26" i="4688"/>
  <c r="U23" i="4684"/>
  <c r="I34" i="4688"/>
  <c r="AY22" i="4688" s="1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K26" i="4688" l="1"/>
  <c r="AF26" i="4688"/>
  <c r="AO26" i="4688"/>
  <c r="Z26" i="4688"/>
  <c r="U26" i="4688"/>
  <c r="P26" i="4688"/>
  <c r="AK21" i="4688"/>
  <c r="AF21" i="4688"/>
  <c r="AO21" i="4688"/>
  <c r="Z16" i="4688"/>
  <c r="U16" i="4688"/>
  <c r="P16" i="4688"/>
  <c r="J16" i="4688"/>
  <c r="G16" i="4688"/>
  <c r="D16" i="4688"/>
  <c r="AK16" i="4688"/>
  <c r="AF16" i="4688"/>
  <c r="AO16" i="4688"/>
  <c r="AK31" i="4688"/>
  <c r="AF31" i="4688"/>
  <c r="AO31" i="4688"/>
  <c r="G31" i="4688"/>
  <c r="J31" i="4688"/>
  <c r="D31" i="4688"/>
  <c r="J21" i="4688"/>
  <c r="G21" i="4688"/>
  <c r="D21" i="4688"/>
  <c r="Z31" i="4688"/>
  <c r="U31" i="4688"/>
  <c r="P31" i="4688"/>
  <c r="Z21" i="4688"/>
  <c r="U21" i="4688"/>
  <c r="P21" i="4688"/>
  <c r="G26" i="4688"/>
  <c r="J26" i="4688"/>
  <c r="D26" i="4688"/>
  <c r="N23" i="4681"/>
  <c r="U23" i="4681"/>
  <c r="G23" i="4681"/>
</calcChain>
</file>

<file path=xl/sharedStrings.xml><?xml version="1.0" encoding="utf-8"?>
<sst xmlns="http://schemas.openxmlformats.org/spreadsheetml/2006/main" count="914" uniqueCount="159">
  <si>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</si>
  <si>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</si>
  <si>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</si>
  <si>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</si>
  <si>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</si>
  <si>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</si>
  <si>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</si>
  <si>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</si>
  <si>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</si>
  <si>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</si>
  <si>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</si>
  <si>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</si>
  <si>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</si>
  <si>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</si>
  <si>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</si>
  <si>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</si>
  <si>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</si>
  <si>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</si>
  <si>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</si>
  <si>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</si>
  <si>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</si>
  <si>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</si>
  <si>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</si>
  <si>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</si>
  <si>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</si>
  <si>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</si>
  <si>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</si>
  <si>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</si>
  <si>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</si>
  <si>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</si>
  <si>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</si>
  <si>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</si>
  <si>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</si>
  <si>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</si>
  <si>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</si>
  <si>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</si>
  <si>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</si>
  <si>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</si>
  <si>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</si>
  <si>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</si>
  <si>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</si>
  <si>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</si>
  <si>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</si>
  <si>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</si>
  <si>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</si>
  <si>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</si>
  <si>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</si>
  <si>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</si>
  <si>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</si>
  <si>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</si>
  <si>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</si>
  <si>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</si>
  <si>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</si>
  <si>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</si>
  <si>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</si>
  <si>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</si>
  <si>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</si>
  <si>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</si>
  <si>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</si>
  <si>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</si>
  <si>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</si>
  <si>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</si>
  <si>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</si>
  <si>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</si>
  <si>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</si>
  <si>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</si>
  <si>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</si>
  <si>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</si>
  <si>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</si>
  <si>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</si>
  <si>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</si>
  <si>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</si>
  <si>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</si>
  <si>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</si>
  <si>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</si>
  <si>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</si>
  <si>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</si>
  <si>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</si>
  <si>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</si>
  <si>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</si>
  <si>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</si>
  <si>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</si>
  <si>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</si>
  <si>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</si>
  <si>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</si>
  <si>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</si>
  <si>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</si>
  <si>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</si>
  <si>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</si>
  <si>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</si>
  <si>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</si>
  <si>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</si>
  <si>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</si>
  <si>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</si>
  <si>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</si>
  <si>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</si>
  <si>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</si>
  <si>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</si>
  <si>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</si>
  <si>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</si>
  <si>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</si>
  <si>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</si>
  <si>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</si>
  <si>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</si>
  <si>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</si>
  <si>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</si>
  <si>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</si>
  <si>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</si>
  <si>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</si>
  <si>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</si>
  <si>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</si>
  <si>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</si>
  <si>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</si>
  <si>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</si>
  <si>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</si>
  <si>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</si>
  <si>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</si>
  <si>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</si>
  <si>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</si>
  <si>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</si>
  <si>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</si>
  <si>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</si>
  <si>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</si>
  <si>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</si>
  <si>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</si>
  <si>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</si>
  <si>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</si>
  <si>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</si>
  <si>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</si>
  <si>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</si>
  <si>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</si>
  <si>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</si>
  <si>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</si>
  <si>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</si>
  <si>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</si>
  <si>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</si>
  <si>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</si>
  <si>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</si>
  <si>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</si>
  <si>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</si>
  <si>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</si>
  <si>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</si>
  <si>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</si>
  <si>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</si>
  <si>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</si>
  <si>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</si>
  <si>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</si>
  <si>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</si>
  <si>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</si>
  <si>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45 X CARRERA 19</t>
  </si>
  <si>
    <t>GEOVANNIS GONZALEZ</t>
  </si>
  <si>
    <t>JULIO VASQUEZ</t>
  </si>
  <si>
    <t>TRANSMETRO 1 - 2</t>
  </si>
  <si>
    <t>TRANSMETRO</t>
  </si>
  <si>
    <t>IVAN FONSECA</t>
  </si>
  <si>
    <t xml:space="preserve">   </t>
  </si>
  <si>
    <t xml:space="preserve">VOL MAX </t>
  </si>
  <si>
    <t>ADOLFREDO FLOREZ</t>
  </si>
  <si>
    <t xml:space="preserve"> 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</si>
</sst>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5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i/>
      <sz val="7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4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2" fillId="0" borderId="3" xfId="0" applyFont="1" applyFill="1" applyBorder="1" applyAlignment="1" applyProtection="1">
      <alignment horizontal="center" vertical="center"/>
    </xf>
    <xf numFmtId="0" fontId="16" fillId="0" borderId="10" xfId="0" applyFont="1" applyBorder="1" applyAlignment="1">
      <alignment vertical="center"/>
    </xf>
    <xf numFmtId="0" fontId="18" fillId="0" borderId="0" xfId="0" applyFont="1"/>
    <xf numFmtId="0" fontId="2" fillId="0" borderId="3" xfId="0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/>
    </xf>
    <xf numFmtId="0" fontId="2" fillId="0" borderId="12" xfId="0" applyFont="1" applyBorder="1" applyAlignment="1" applyProtection="1">
      <alignment horizontal="center" vertical="center"/>
    </xf>
    <xf numFmtId="0" fontId="2" fillId="0" borderId="23" xfId="0" applyFont="1" applyBorder="1" applyAlignment="1" applyProtection="1">
      <alignment horizontal="center" vertical="center"/>
    </xf>
    <xf numFmtId="0" fontId="2" fillId="0" borderId="24" xfId="0" applyFont="1" applyBorder="1" applyAlignment="1" applyProtection="1">
      <alignment horizontal="center" vertical="center"/>
    </xf>
    <xf numFmtId="0" fontId="2" fillId="0" borderId="16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0" fontId="23" fillId="0" borderId="4" xfId="0" applyFont="1" applyBorder="1" applyAlignment="1" applyProtection="1">
      <alignment horizontal="center" vertical="center"/>
    </xf>
    <xf numFmtId="0" fontId="23" fillId="0" borderId="12" xfId="0" applyFont="1" applyBorder="1" applyAlignment="1" applyProtection="1">
      <alignment horizontal="center" vertical="center"/>
    </xf>
    <xf numFmtId="0" fontId="23" fillId="0" borderId="10" xfId="0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1" fontId="24" fillId="0" borderId="6" xfId="0" applyNumberFormat="1" applyFont="1" applyFill="1" applyBorder="1" applyAlignment="1" applyProtection="1">
      <alignment horizontal="center" vertical="center"/>
    </xf>
    <xf numFmtId="1" fontId="24" fillId="0" borderId="20" xfId="0" applyNumberFormat="1" applyFont="1" applyFill="1" applyBorder="1" applyAlignment="1" applyProtection="1">
      <alignment horizontal="center" vertical="center"/>
    </xf>
    <xf numFmtId="1" fontId="24" fillId="0" borderId="3" xfId="0" applyNumberFormat="1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99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178</c:v>
                </c:pt>
                <c:pt idx="1">
                  <c:v>157.5</c:v>
                </c:pt>
                <c:pt idx="2">
                  <c:v>193.5</c:v>
                </c:pt>
                <c:pt idx="3">
                  <c:v>240</c:v>
                </c:pt>
                <c:pt idx="4">
                  <c:v>233.5</c:v>
                </c:pt>
                <c:pt idx="5">
                  <c:v>250.5</c:v>
                </c:pt>
                <c:pt idx="6">
                  <c:v>225.5</c:v>
                </c:pt>
                <c:pt idx="7">
                  <c:v>182</c:v>
                </c:pt>
                <c:pt idx="8">
                  <c:v>285</c:v>
                </c:pt>
                <c:pt idx="9">
                  <c:v>268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055576"/>
        <c:axId val="165095408"/>
      </c:barChart>
      <c:catAx>
        <c:axId val="165055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095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0954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0555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226.5</c:v>
                </c:pt>
                <c:pt idx="1">
                  <c:v>211</c:v>
                </c:pt>
                <c:pt idx="2">
                  <c:v>172</c:v>
                </c:pt>
                <c:pt idx="3">
                  <c:v>172</c:v>
                </c:pt>
                <c:pt idx="4">
                  <c:v>182.5</c:v>
                </c:pt>
                <c:pt idx="5">
                  <c:v>134</c:v>
                </c:pt>
                <c:pt idx="6">
                  <c:v>160</c:v>
                </c:pt>
                <c:pt idx="7">
                  <c:v>134.5</c:v>
                </c:pt>
                <c:pt idx="8">
                  <c:v>173.5</c:v>
                </c:pt>
                <c:pt idx="9">
                  <c:v>154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073400"/>
        <c:axId val="166073792"/>
      </c:barChart>
      <c:catAx>
        <c:axId val="166073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073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0737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073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198</c:v>
                </c:pt>
                <c:pt idx="1">
                  <c:v>221</c:v>
                </c:pt>
                <c:pt idx="2">
                  <c:v>196.5</c:v>
                </c:pt>
                <c:pt idx="3">
                  <c:v>211.5</c:v>
                </c:pt>
                <c:pt idx="4">
                  <c:v>208</c:v>
                </c:pt>
                <c:pt idx="5">
                  <c:v>241.5</c:v>
                </c:pt>
                <c:pt idx="6">
                  <c:v>233</c:v>
                </c:pt>
                <c:pt idx="7">
                  <c:v>225</c:v>
                </c:pt>
                <c:pt idx="8">
                  <c:v>267.5</c:v>
                </c:pt>
                <c:pt idx="9">
                  <c:v>229</c:v>
                </c:pt>
                <c:pt idx="10">
                  <c:v>219</c:v>
                </c:pt>
                <c:pt idx="11">
                  <c:v>212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074576"/>
        <c:axId val="166074968"/>
      </c:barChart>
      <c:catAx>
        <c:axId val="166074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074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0749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0745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47E-2"/>
          <c:y val="0.21153978578091157"/>
          <c:w val="0.92653184328741933"/>
          <c:h val="0.50000313002760399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167</c:v>
                </c:pt>
                <c:pt idx="1">
                  <c:v>140</c:v>
                </c:pt>
                <c:pt idx="2">
                  <c:v>150.5</c:v>
                </c:pt>
                <c:pt idx="3">
                  <c:v>165</c:v>
                </c:pt>
                <c:pt idx="4">
                  <c:v>226.5</c:v>
                </c:pt>
                <c:pt idx="5">
                  <c:v>197.5</c:v>
                </c:pt>
                <c:pt idx="6">
                  <c:v>210</c:v>
                </c:pt>
                <c:pt idx="7">
                  <c:v>212</c:v>
                </c:pt>
                <c:pt idx="8">
                  <c:v>202.5</c:v>
                </c:pt>
                <c:pt idx="9">
                  <c:v>180.5</c:v>
                </c:pt>
                <c:pt idx="10">
                  <c:v>215.5</c:v>
                </c:pt>
                <c:pt idx="11">
                  <c:v>189.5</c:v>
                </c:pt>
                <c:pt idx="12">
                  <c:v>188.5</c:v>
                </c:pt>
                <c:pt idx="13">
                  <c:v>205.5</c:v>
                </c:pt>
                <c:pt idx="14">
                  <c:v>168.5</c:v>
                </c:pt>
                <c:pt idx="15">
                  <c:v>199.5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075752"/>
        <c:axId val="166503384"/>
      </c:barChart>
      <c:catAx>
        <c:axId val="166075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503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5033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075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4E-2"/>
          <c:y val="0.22875963005278591"/>
          <c:w val="0.9084711573481798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734</c:v>
                </c:pt>
                <c:pt idx="1">
                  <c:v>695</c:v>
                </c:pt>
                <c:pt idx="2">
                  <c:v>727.5</c:v>
                </c:pt>
                <c:pt idx="3">
                  <c:v>760.5</c:v>
                </c:pt>
                <c:pt idx="4">
                  <c:v>746.5</c:v>
                </c:pt>
                <c:pt idx="5">
                  <c:v>733</c:v>
                </c:pt>
                <c:pt idx="6">
                  <c:v>726.5</c:v>
                </c:pt>
                <c:pt idx="7">
                  <c:v>595</c:v>
                </c:pt>
                <c:pt idx="8">
                  <c:v>792.5</c:v>
                </c:pt>
                <c:pt idx="9">
                  <c:v>714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504168"/>
        <c:axId val="166504560"/>
      </c:barChart>
      <c:catAx>
        <c:axId val="166504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504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5045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504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87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764</c:v>
                </c:pt>
                <c:pt idx="1">
                  <c:v>862</c:v>
                </c:pt>
                <c:pt idx="2">
                  <c:v>908</c:v>
                </c:pt>
                <c:pt idx="3">
                  <c:v>957.5</c:v>
                </c:pt>
                <c:pt idx="4">
                  <c:v>913.5</c:v>
                </c:pt>
                <c:pt idx="5">
                  <c:v>911.5</c:v>
                </c:pt>
                <c:pt idx="6">
                  <c:v>906</c:v>
                </c:pt>
                <c:pt idx="7">
                  <c:v>913</c:v>
                </c:pt>
                <c:pt idx="8">
                  <c:v>897</c:v>
                </c:pt>
                <c:pt idx="9">
                  <c:v>638.5</c:v>
                </c:pt>
                <c:pt idx="10">
                  <c:v>927</c:v>
                </c:pt>
                <c:pt idx="11">
                  <c:v>863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505344"/>
        <c:axId val="166505736"/>
      </c:barChart>
      <c:catAx>
        <c:axId val="166505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505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5057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505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690</c:v>
                </c:pt>
                <c:pt idx="1">
                  <c:v>680.5</c:v>
                </c:pt>
                <c:pt idx="2">
                  <c:v>684.5</c:v>
                </c:pt>
                <c:pt idx="3">
                  <c:v>677.5</c:v>
                </c:pt>
                <c:pt idx="4">
                  <c:v>695</c:v>
                </c:pt>
                <c:pt idx="5">
                  <c:v>769</c:v>
                </c:pt>
                <c:pt idx="6">
                  <c:v>784</c:v>
                </c:pt>
                <c:pt idx="7">
                  <c:v>579.5</c:v>
                </c:pt>
                <c:pt idx="8">
                  <c:v>757</c:v>
                </c:pt>
                <c:pt idx="9">
                  <c:v>708.5</c:v>
                </c:pt>
                <c:pt idx="10">
                  <c:v>737</c:v>
                </c:pt>
                <c:pt idx="11">
                  <c:v>770.5</c:v>
                </c:pt>
                <c:pt idx="12">
                  <c:v>803.5</c:v>
                </c:pt>
                <c:pt idx="13">
                  <c:v>742</c:v>
                </c:pt>
                <c:pt idx="14">
                  <c:v>696.5</c:v>
                </c:pt>
                <c:pt idx="15">
                  <c:v>828.5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506520"/>
        <c:axId val="166506912"/>
      </c:barChart>
      <c:catAx>
        <c:axId val="166506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1"/>
              <c:y val="0.866244732299753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506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5069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506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82E-2"/>
          <c:y val="0.22875963005278591"/>
          <c:w val="0.908471157348180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TRANSMETRO!$A$10:$A$19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TRANSMETRO!$F$10:$F$19</c:f>
              <c:numCache>
                <c:formatCode>0</c:formatCode>
                <c:ptCount val="10"/>
                <c:pt idx="0">
                  <c:v>28.5</c:v>
                </c:pt>
                <c:pt idx="1">
                  <c:v>20</c:v>
                </c:pt>
                <c:pt idx="2">
                  <c:v>33</c:v>
                </c:pt>
                <c:pt idx="3">
                  <c:v>30</c:v>
                </c:pt>
                <c:pt idx="4">
                  <c:v>17.5</c:v>
                </c:pt>
                <c:pt idx="5">
                  <c:v>16</c:v>
                </c:pt>
                <c:pt idx="6">
                  <c:v>18.5</c:v>
                </c:pt>
                <c:pt idx="7">
                  <c:v>10.5</c:v>
                </c:pt>
                <c:pt idx="8">
                  <c:v>10</c:v>
                </c:pt>
                <c:pt idx="9">
                  <c:v>10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749632"/>
        <c:axId val="166750024"/>
      </c:barChart>
      <c:catAx>
        <c:axId val="166749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750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7500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7496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6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TRANSMETRO!$O$10:$O$21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TRANSMETRO!$T$10:$T$21</c:f>
              <c:numCache>
                <c:formatCode>0</c:formatCode>
                <c:ptCount val="12"/>
                <c:pt idx="0">
                  <c:v>7</c:v>
                </c:pt>
                <c:pt idx="1">
                  <c:v>22</c:v>
                </c:pt>
                <c:pt idx="2">
                  <c:v>20.5</c:v>
                </c:pt>
                <c:pt idx="3">
                  <c:v>17</c:v>
                </c:pt>
                <c:pt idx="4">
                  <c:v>30.5</c:v>
                </c:pt>
                <c:pt idx="5">
                  <c:v>29</c:v>
                </c:pt>
                <c:pt idx="6">
                  <c:v>21.5</c:v>
                </c:pt>
                <c:pt idx="7">
                  <c:v>35</c:v>
                </c:pt>
                <c:pt idx="8">
                  <c:v>20</c:v>
                </c:pt>
                <c:pt idx="9">
                  <c:v>30.5</c:v>
                </c:pt>
                <c:pt idx="10">
                  <c:v>29.5</c:v>
                </c:pt>
                <c:pt idx="11">
                  <c:v>30.5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750808"/>
        <c:axId val="166751200"/>
      </c:barChart>
      <c:catAx>
        <c:axId val="166750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751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7512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750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(TRANSMETRO!$F$20:$F$22,TRANSMETRO!$M$10:$M$22)</c:f>
              <c:numCache>
                <c:formatCode>0</c:formatCode>
                <c:ptCount val="16"/>
                <c:pt idx="0">
                  <c:v>11</c:v>
                </c:pt>
                <c:pt idx="1">
                  <c:v>12</c:v>
                </c:pt>
                <c:pt idx="2">
                  <c:v>7.5</c:v>
                </c:pt>
                <c:pt idx="3">
                  <c:v>6.5</c:v>
                </c:pt>
                <c:pt idx="4">
                  <c:v>12.5</c:v>
                </c:pt>
                <c:pt idx="5">
                  <c:v>9</c:v>
                </c:pt>
                <c:pt idx="6">
                  <c:v>10</c:v>
                </c:pt>
                <c:pt idx="7">
                  <c:v>6.5</c:v>
                </c:pt>
                <c:pt idx="8">
                  <c:v>8.5</c:v>
                </c:pt>
                <c:pt idx="9">
                  <c:v>12</c:v>
                </c:pt>
                <c:pt idx="10">
                  <c:v>11</c:v>
                </c:pt>
                <c:pt idx="11">
                  <c:v>6</c:v>
                </c:pt>
                <c:pt idx="12">
                  <c:v>12</c:v>
                </c:pt>
                <c:pt idx="13">
                  <c:v>11.5</c:v>
                </c:pt>
                <c:pt idx="14">
                  <c:v>8.5</c:v>
                </c:pt>
                <c:pt idx="15">
                  <c:v>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751984"/>
        <c:axId val="166752376"/>
      </c:barChart>
      <c:catAx>
        <c:axId val="166751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2"/>
              <c:y val="0.866244732299754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752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7523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751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94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[2]TRANSMETRO!$A$10:$A$19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[2]TRANSMETRO!$F$10:$F$19</c:f>
              <c:numCache>
                <c:formatCode>General</c:formatCode>
                <c:ptCount val="10"/>
                <c:pt idx="0">
                  <c:v>12.5</c:v>
                </c:pt>
                <c:pt idx="1">
                  <c:v>38.5</c:v>
                </c:pt>
                <c:pt idx="2">
                  <c:v>25.5</c:v>
                </c:pt>
                <c:pt idx="3">
                  <c:v>31.5</c:v>
                </c:pt>
                <c:pt idx="4">
                  <c:v>16</c:v>
                </c:pt>
                <c:pt idx="5">
                  <c:v>11</c:v>
                </c:pt>
                <c:pt idx="6">
                  <c:v>11</c:v>
                </c:pt>
                <c:pt idx="7">
                  <c:v>9.5</c:v>
                </c:pt>
                <c:pt idx="8">
                  <c:v>8.5</c:v>
                </c:pt>
                <c:pt idx="9">
                  <c:v>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5650488"/>
        <c:axId val="185650880"/>
      </c:barChart>
      <c:catAx>
        <c:axId val="185650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5650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6508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56504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1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272.5</c:v>
                </c:pt>
                <c:pt idx="1">
                  <c:v>270.5</c:v>
                </c:pt>
                <c:pt idx="2">
                  <c:v>292.5</c:v>
                </c:pt>
                <c:pt idx="3">
                  <c:v>260.5</c:v>
                </c:pt>
                <c:pt idx="4">
                  <c:v>240</c:v>
                </c:pt>
                <c:pt idx="5">
                  <c:v>296</c:v>
                </c:pt>
                <c:pt idx="6">
                  <c:v>283</c:v>
                </c:pt>
                <c:pt idx="7">
                  <c:v>90</c:v>
                </c:pt>
                <c:pt idx="8">
                  <c:v>296.5</c:v>
                </c:pt>
                <c:pt idx="9">
                  <c:v>266</c:v>
                </c:pt>
                <c:pt idx="10">
                  <c:v>257.5</c:v>
                </c:pt>
                <c:pt idx="11">
                  <c:v>283.5</c:v>
                </c:pt>
                <c:pt idx="12">
                  <c:v>312.5</c:v>
                </c:pt>
                <c:pt idx="13">
                  <c:v>220.5</c:v>
                </c:pt>
                <c:pt idx="14">
                  <c:v>232.5</c:v>
                </c:pt>
                <c:pt idx="15">
                  <c:v>298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200152"/>
        <c:axId val="165206680"/>
      </c:barChart>
      <c:catAx>
        <c:axId val="165200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206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2066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2001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 horizontalDpi="300" verticalDpi="300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2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[2]TRANSMETRO!$O$10:$O$21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[2]TRANSMETRO!$T$10:$T$21</c:f>
              <c:numCache>
                <c:formatCode>General</c:formatCode>
                <c:ptCount val="12"/>
                <c:pt idx="0">
                  <c:v>10</c:v>
                </c:pt>
                <c:pt idx="1">
                  <c:v>25.5</c:v>
                </c:pt>
                <c:pt idx="2">
                  <c:v>17.5</c:v>
                </c:pt>
                <c:pt idx="3">
                  <c:v>40.5</c:v>
                </c:pt>
                <c:pt idx="4">
                  <c:v>29</c:v>
                </c:pt>
                <c:pt idx="5">
                  <c:v>13</c:v>
                </c:pt>
                <c:pt idx="6">
                  <c:v>11</c:v>
                </c:pt>
                <c:pt idx="7">
                  <c:v>27.5</c:v>
                </c:pt>
                <c:pt idx="8">
                  <c:v>23.5</c:v>
                </c:pt>
                <c:pt idx="9">
                  <c:v>23.5</c:v>
                </c:pt>
                <c:pt idx="10">
                  <c:v>34.5</c:v>
                </c:pt>
                <c:pt idx="11">
                  <c:v>28.5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5651664"/>
        <c:axId val="185652056"/>
      </c:barChart>
      <c:catAx>
        <c:axId val="185651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5652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6520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8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5651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7016E-2"/>
          <c:y val="0.21153978578091179"/>
          <c:w val="0.92653184328741933"/>
          <c:h val="0.50000313002760344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'[2]G-1'!$A$57:$A$72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([2]TRANSMETRO!$F$20:$F$22,[2]TRANSMETRO!$M$10:$M$22)</c:f>
              <c:numCache>
                <c:formatCode>General</c:formatCode>
                <c:ptCount val="16"/>
                <c:pt idx="0">
                  <c:v>7.5</c:v>
                </c:pt>
                <c:pt idx="1">
                  <c:v>8</c:v>
                </c:pt>
                <c:pt idx="2">
                  <c:v>7.5</c:v>
                </c:pt>
                <c:pt idx="3">
                  <c:v>13.5</c:v>
                </c:pt>
                <c:pt idx="4">
                  <c:v>10</c:v>
                </c:pt>
                <c:pt idx="5">
                  <c:v>4.5</c:v>
                </c:pt>
                <c:pt idx="6">
                  <c:v>7.5</c:v>
                </c:pt>
                <c:pt idx="7">
                  <c:v>10.5</c:v>
                </c:pt>
                <c:pt idx="8">
                  <c:v>9</c:v>
                </c:pt>
                <c:pt idx="9">
                  <c:v>6</c:v>
                </c:pt>
                <c:pt idx="10">
                  <c:v>9</c:v>
                </c:pt>
                <c:pt idx="11">
                  <c:v>7</c:v>
                </c:pt>
                <c:pt idx="12">
                  <c:v>8.5</c:v>
                </c:pt>
                <c:pt idx="13">
                  <c:v>6</c:v>
                </c:pt>
                <c:pt idx="14">
                  <c:v>8.5</c:v>
                </c:pt>
                <c:pt idx="15">
                  <c:v>10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5652840"/>
        <c:axId val="185653232"/>
      </c:barChart>
      <c:catAx>
        <c:axId val="185652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5653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6532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5652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11"/>
          <c:y val="3.267994715039831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[1]TRANSMETRO!$A$10:$A$19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[1]TRANSMETRO!$F$10:$F$19</c:f>
              <c:numCache>
                <c:formatCode>General</c:formatCode>
                <c:ptCount val="10"/>
                <c:pt idx="0">
                  <c:v>35</c:v>
                </c:pt>
                <c:pt idx="1">
                  <c:v>26</c:v>
                </c:pt>
                <c:pt idx="2">
                  <c:v>29.5</c:v>
                </c:pt>
                <c:pt idx="3">
                  <c:v>29.5</c:v>
                </c:pt>
                <c:pt idx="4">
                  <c:v>22.5</c:v>
                </c:pt>
                <c:pt idx="5">
                  <c:v>25.5</c:v>
                </c:pt>
                <c:pt idx="6">
                  <c:v>15.5</c:v>
                </c:pt>
                <c:pt idx="7">
                  <c:v>7</c:v>
                </c:pt>
                <c:pt idx="8">
                  <c:v>11.5</c:v>
                </c:pt>
                <c:pt idx="9">
                  <c:v>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5654016"/>
        <c:axId val="185806152"/>
      </c:barChart>
      <c:catAx>
        <c:axId val="185654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5806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8061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4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56540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89" r="0.75000000000000389" t="1" header="0" footer="0"/>
    <c:pageSetup paperSize="9" orientation="landscape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89"/>
          <c:y val="3.267994715039831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[1]TRANSMETRO!$O$10:$O$21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[1]TRANSMETRO!$T$10:$T$21</c:f>
              <c:numCache>
                <c:formatCode>General</c:formatCode>
                <c:ptCount val="12"/>
                <c:pt idx="0">
                  <c:v>12</c:v>
                </c:pt>
                <c:pt idx="1">
                  <c:v>13</c:v>
                </c:pt>
                <c:pt idx="2">
                  <c:v>21</c:v>
                </c:pt>
                <c:pt idx="3">
                  <c:v>20</c:v>
                </c:pt>
                <c:pt idx="4">
                  <c:v>28</c:v>
                </c:pt>
                <c:pt idx="5">
                  <c:v>24</c:v>
                </c:pt>
                <c:pt idx="6">
                  <c:v>24.5</c:v>
                </c:pt>
                <c:pt idx="7">
                  <c:v>21</c:v>
                </c:pt>
                <c:pt idx="8">
                  <c:v>27</c:v>
                </c:pt>
                <c:pt idx="9">
                  <c:v>24</c:v>
                </c:pt>
                <c:pt idx="10">
                  <c:v>33.5</c:v>
                </c:pt>
                <c:pt idx="11">
                  <c:v>23.5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5806936"/>
        <c:axId val="185807328"/>
      </c:barChart>
      <c:catAx>
        <c:axId val="185806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5807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8073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90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58069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89" r="0.75000000000000389" t="1" header="0" footer="0"/>
    <c:pageSetup paperSize="9" orientation="landscape"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7058E-2"/>
          <c:y val="0.21153978578091193"/>
          <c:w val="0.92653184328741933"/>
          <c:h val="0.50000313002760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'[1]G-1'!$A$57:$A$72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('C:\Aforos Vehiculares Barranquilla\Intersecciones semaforizadas\Dia habil 2\2438\[V.A - V.D. 2438(30-06-2011).xlsx]TRANSMETRO'!$F$20:$F$22;'C:\Aforos Vehiculares Barranquilla\Intersecciones semaforizadas\Dia habil 2\2438\[V.A - V.D. 2438(30-06-2011).xlsx]TRANSMETRO'!$M$10:$M$22)</c:f>
              <c:numCache>
                <c:formatCode>General</c:formatCode>
                <c:ptCount val="16"/>
                <c:pt idx="0">
                  <c:v>10</c:v>
                </c:pt>
                <c:pt idx="1">
                  <c:v>12</c:v>
                </c:pt>
                <c:pt idx="2">
                  <c:v>6</c:v>
                </c:pt>
                <c:pt idx="3">
                  <c:v>10</c:v>
                </c:pt>
                <c:pt idx="4">
                  <c:v>9.5</c:v>
                </c:pt>
                <c:pt idx="5">
                  <c:v>12</c:v>
                </c:pt>
                <c:pt idx="6">
                  <c:v>11</c:v>
                </c:pt>
                <c:pt idx="7">
                  <c:v>8.5</c:v>
                </c:pt>
                <c:pt idx="8">
                  <c:v>9</c:v>
                </c:pt>
                <c:pt idx="9">
                  <c:v>12</c:v>
                </c:pt>
                <c:pt idx="10">
                  <c:v>10.5</c:v>
                </c:pt>
                <c:pt idx="11">
                  <c:v>8</c:v>
                </c:pt>
                <c:pt idx="12">
                  <c:v>13</c:v>
                </c:pt>
                <c:pt idx="13">
                  <c:v>9</c:v>
                </c:pt>
                <c:pt idx="14">
                  <c:v>10.5</c:v>
                </c:pt>
                <c:pt idx="15">
                  <c:v>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5808112"/>
        <c:axId val="185808504"/>
      </c:barChart>
      <c:catAx>
        <c:axId val="185808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4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5808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8085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5808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89" r="0.75000000000000389" t="1" header="0" footer="0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06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769</c:v>
                </c:pt>
                <c:pt idx="4">
                  <c:v>824.5</c:v>
                </c:pt>
                <c:pt idx="5">
                  <c:v>917.5</c:v>
                </c:pt>
                <c:pt idx="6">
                  <c:v>949.5</c:v>
                </c:pt>
                <c:pt idx="7">
                  <c:v>891.5</c:v>
                </c:pt>
                <c:pt idx="8">
                  <c:v>943</c:v>
                </c:pt>
                <c:pt idx="9">
                  <c:v>960.5</c:v>
                </c:pt>
                <c:pt idx="13">
                  <c:v>1096</c:v>
                </c:pt>
                <c:pt idx="14">
                  <c:v>1063.5</c:v>
                </c:pt>
                <c:pt idx="15">
                  <c:v>1089</c:v>
                </c:pt>
                <c:pt idx="16">
                  <c:v>1079.5</c:v>
                </c:pt>
                <c:pt idx="17">
                  <c:v>909</c:v>
                </c:pt>
                <c:pt idx="18">
                  <c:v>965.5</c:v>
                </c:pt>
                <c:pt idx="19">
                  <c:v>935.5</c:v>
                </c:pt>
                <c:pt idx="20">
                  <c:v>910</c:v>
                </c:pt>
                <c:pt idx="21">
                  <c:v>1103.5</c:v>
                </c:pt>
                <c:pt idx="22">
                  <c:v>1119.5</c:v>
                </c:pt>
                <c:pt idx="23">
                  <c:v>1074</c:v>
                </c:pt>
                <c:pt idx="24">
                  <c:v>1049</c:v>
                </c:pt>
                <c:pt idx="25">
                  <c:v>1063.5</c:v>
                </c:pt>
                <c:pt idx="29">
                  <c:v>1133</c:v>
                </c:pt>
                <c:pt idx="30">
                  <c:v>1220</c:v>
                </c:pt>
                <c:pt idx="31">
                  <c:v>1241</c:v>
                </c:pt>
                <c:pt idx="32">
                  <c:v>1273</c:v>
                </c:pt>
                <c:pt idx="33">
                  <c:v>1269.5</c:v>
                </c:pt>
                <c:pt idx="34">
                  <c:v>1282</c:v>
                </c:pt>
                <c:pt idx="35">
                  <c:v>1078</c:v>
                </c:pt>
                <c:pt idx="36">
                  <c:v>1130.5</c:v>
                </c:pt>
                <c:pt idx="37">
                  <c:v>1100.5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1366.5</c:v>
                </c:pt>
                <c:pt idx="4">
                  <c:v>1367.5</c:v>
                </c:pt>
                <c:pt idx="5">
                  <c:v>1389.5</c:v>
                </c:pt>
                <c:pt idx="6">
                  <c:v>1368.5</c:v>
                </c:pt>
                <c:pt idx="7">
                  <c:v>1298.5</c:v>
                </c:pt>
                <c:pt idx="8">
                  <c:v>1302</c:v>
                </c:pt>
                <c:pt idx="9">
                  <c:v>1245.5</c:v>
                </c:pt>
                <c:pt idx="13">
                  <c:v>1014</c:v>
                </c:pt>
                <c:pt idx="14">
                  <c:v>992</c:v>
                </c:pt>
                <c:pt idx="15">
                  <c:v>997.5</c:v>
                </c:pt>
                <c:pt idx="16">
                  <c:v>1047</c:v>
                </c:pt>
                <c:pt idx="17">
                  <c:v>1072.5</c:v>
                </c:pt>
                <c:pt idx="18">
                  <c:v>1102</c:v>
                </c:pt>
                <c:pt idx="19">
                  <c:v>1088.5</c:v>
                </c:pt>
                <c:pt idx="20">
                  <c:v>1061.5</c:v>
                </c:pt>
                <c:pt idx="21">
                  <c:v>1081.5</c:v>
                </c:pt>
                <c:pt idx="22">
                  <c:v>1126</c:v>
                </c:pt>
                <c:pt idx="23">
                  <c:v>1180</c:v>
                </c:pt>
                <c:pt idx="24">
                  <c:v>1211.5</c:v>
                </c:pt>
                <c:pt idx="25">
                  <c:v>1245</c:v>
                </c:pt>
                <c:pt idx="29">
                  <c:v>1531.5</c:v>
                </c:pt>
                <c:pt idx="30">
                  <c:v>1584</c:v>
                </c:pt>
                <c:pt idx="31">
                  <c:v>1592</c:v>
                </c:pt>
                <c:pt idx="32">
                  <c:v>1521.5</c:v>
                </c:pt>
                <c:pt idx="33">
                  <c:v>1467</c:v>
                </c:pt>
                <c:pt idx="34">
                  <c:v>1378.5</c:v>
                </c:pt>
                <c:pt idx="35">
                  <c:v>1322</c:v>
                </c:pt>
                <c:pt idx="36">
                  <c:v>1304.5</c:v>
                </c:pt>
                <c:pt idx="37">
                  <c:v>1297.5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781.5</c:v>
                </c:pt>
                <c:pt idx="4">
                  <c:v>737.5</c:v>
                </c:pt>
                <c:pt idx="5">
                  <c:v>660.5</c:v>
                </c:pt>
                <c:pt idx="6">
                  <c:v>648.5</c:v>
                </c:pt>
                <c:pt idx="7">
                  <c:v>611</c:v>
                </c:pt>
                <c:pt idx="8">
                  <c:v>602</c:v>
                </c:pt>
                <c:pt idx="9">
                  <c:v>622</c:v>
                </c:pt>
                <c:pt idx="13">
                  <c:v>622.5</c:v>
                </c:pt>
                <c:pt idx="14">
                  <c:v>682</c:v>
                </c:pt>
                <c:pt idx="15">
                  <c:v>739.5</c:v>
                </c:pt>
                <c:pt idx="16">
                  <c:v>799</c:v>
                </c:pt>
                <c:pt idx="17">
                  <c:v>846</c:v>
                </c:pt>
                <c:pt idx="18">
                  <c:v>822</c:v>
                </c:pt>
                <c:pt idx="19">
                  <c:v>805</c:v>
                </c:pt>
                <c:pt idx="20">
                  <c:v>810.5</c:v>
                </c:pt>
                <c:pt idx="21">
                  <c:v>788</c:v>
                </c:pt>
                <c:pt idx="22">
                  <c:v>774</c:v>
                </c:pt>
                <c:pt idx="23">
                  <c:v>799</c:v>
                </c:pt>
                <c:pt idx="24">
                  <c:v>752</c:v>
                </c:pt>
                <c:pt idx="25">
                  <c:v>762</c:v>
                </c:pt>
                <c:pt idx="29">
                  <c:v>827</c:v>
                </c:pt>
                <c:pt idx="30">
                  <c:v>837</c:v>
                </c:pt>
                <c:pt idx="31">
                  <c:v>857.5</c:v>
                </c:pt>
                <c:pt idx="32">
                  <c:v>894</c:v>
                </c:pt>
                <c:pt idx="33">
                  <c:v>907.5</c:v>
                </c:pt>
                <c:pt idx="34">
                  <c:v>967</c:v>
                </c:pt>
                <c:pt idx="35">
                  <c:v>954.5</c:v>
                </c:pt>
                <c:pt idx="36">
                  <c:v>940.5</c:v>
                </c:pt>
                <c:pt idx="37">
                  <c:v>927.5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2917</c:v>
                </c:pt>
                <c:pt idx="4">
                  <c:v>2929.5</c:v>
                </c:pt>
                <c:pt idx="5">
                  <c:v>2967.5</c:v>
                </c:pt>
                <c:pt idx="6">
                  <c:v>2966.5</c:v>
                </c:pt>
                <c:pt idx="7">
                  <c:v>2801</c:v>
                </c:pt>
                <c:pt idx="8">
                  <c:v>2847</c:v>
                </c:pt>
                <c:pt idx="9">
                  <c:v>2828</c:v>
                </c:pt>
                <c:pt idx="13">
                  <c:v>2732.5</c:v>
                </c:pt>
                <c:pt idx="14">
                  <c:v>2737.5</c:v>
                </c:pt>
                <c:pt idx="15">
                  <c:v>2826</c:v>
                </c:pt>
                <c:pt idx="16">
                  <c:v>2925.5</c:v>
                </c:pt>
                <c:pt idx="17">
                  <c:v>2827.5</c:v>
                </c:pt>
                <c:pt idx="18">
                  <c:v>2889.5</c:v>
                </c:pt>
                <c:pt idx="19">
                  <c:v>2829</c:v>
                </c:pt>
                <c:pt idx="20">
                  <c:v>2782</c:v>
                </c:pt>
                <c:pt idx="21">
                  <c:v>2973</c:v>
                </c:pt>
                <c:pt idx="22">
                  <c:v>3019.5</c:v>
                </c:pt>
                <c:pt idx="23">
                  <c:v>3053</c:v>
                </c:pt>
                <c:pt idx="24">
                  <c:v>3012.5</c:v>
                </c:pt>
                <c:pt idx="25">
                  <c:v>3070.5</c:v>
                </c:pt>
                <c:pt idx="29">
                  <c:v>3491.5</c:v>
                </c:pt>
                <c:pt idx="30">
                  <c:v>3641</c:v>
                </c:pt>
                <c:pt idx="31">
                  <c:v>3690.5</c:v>
                </c:pt>
                <c:pt idx="32">
                  <c:v>3688.5</c:v>
                </c:pt>
                <c:pt idx="33">
                  <c:v>3644</c:v>
                </c:pt>
                <c:pt idx="34">
                  <c:v>3627.5</c:v>
                </c:pt>
                <c:pt idx="35">
                  <c:v>3354.5</c:v>
                </c:pt>
                <c:pt idx="36">
                  <c:v>3375.5</c:v>
                </c:pt>
                <c:pt idx="37">
                  <c:v>3325.5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809288"/>
        <c:axId val="185809680"/>
      </c:lineChart>
      <c:catAx>
        <c:axId val="18580928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5809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80968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580928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11" r="0.75000000000000311" t="1" header="0" footer="0"/>
    <c:pageSetup paperSize="9" orientation="landscape" horizontalDpi="-2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217</c:v>
                </c:pt>
                <c:pt idx="1">
                  <c:v>253</c:v>
                </c:pt>
                <c:pt idx="2">
                  <c:v>306</c:v>
                </c:pt>
                <c:pt idx="3">
                  <c:v>357</c:v>
                </c:pt>
                <c:pt idx="4">
                  <c:v>304</c:v>
                </c:pt>
                <c:pt idx="5">
                  <c:v>274</c:v>
                </c:pt>
                <c:pt idx="6">
                  <c:v>338</c:v>
                </c:pt>
                <c:pt idx="7">
                  <c:v>353.5</c:v>
                </c:pt>
                <c:pt idx="8">
                  <c:v>316.5</c:v>
                </c:pt>
                <c:pt idx="9">
                  <c:v>70</c:v>
                </c:pt>
                <c:pt idx="10">
                  <c:v>390.5</c:v>
                </c:pt>
                <c:pt idx="11">
                  <c:v>323.5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178144"/>
        <c:axId val="165259704"/>
      </c:barChart>
      <c:catAx>
        <c:axId val="165178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259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2597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1781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329.5</c:v>
                </c:pt>
                <c:pt idx="1">
                  <c:v>326.5</c:v>
                </c:pt>
                <c:pt idx="2">
                  <c:v>362</c:v>
                </c:pt>
                <c:pt idx="3">
                  <c:v>348.5</c:v>
                </c:pt>
                <c:pt idx="4">
                  <c:v>330.5</c:v>
                </c:pt>
                <c:pt idx="5">
                  <c:v>348.5</c:v>
                </c:pt>
                <c:pt idx="6">
                  <c:v>341</c:v>
                </c:pt>
                <c:pt idx="7">
                  <c:v>278.5</c:v>
                </c:pt>
                <c:pt idx="8">
                  <c:v>334</c:v>
                </c:pt>
                <c:pt idx="9">
                  <c:v>292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595960"/>
        <c:axId val="165600440"/>
      </c:barChart>
      <c:catAx>
        <c:axId val="165595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600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6004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595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349</c:v>
                </c:pt>
                <c:pt idx="1">
                  <c:v>388</c:v>
                </c:pt>
                <c:pt idx="2">
                  <c:v>405.5</c:v>
                </c:pt>
                <c:pt idx="3">
                  <c:v>389</c:v>
                </c:pt>
                <c:pt idx="4">
                  <c:v>401.5</c:v>
                </c:pt>
                <c:pt idx="5">
                  <c:v>396</c:v>
                </c:pt>
                <c:pt idx="6">
                  <c:v>335</c:v>
                </c:pt>
                <c:pt idx="7">
                  <c:v>334.5</c:v>
                </c:pt>
                <c:pt idx="8">
                  <c:v>313</c:v>
                </c:pt>
                <c:pt idx="9">
                  <c:v>339.5</c:v>
                </c:pt>
                <c:pt idx="10">
                  <c:v>317.5</c:v>
                </c:pt>
                <c:pt idx="11">
                  <c:v>327.5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579064"/>
        <c:axId val="165579448"/>
      </c:barChart>
      <c:catAx>
        <c:axId val="165579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579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5794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5790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7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14"/>
          <c:w val="0.92769502452399788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250.5</c:v>
                </c:pt>
                <c:pt idx="1">
                  <c:v>270</c:v>
                </c:pt>
                <c:pt idx="2">
                  <c:v>241.5</c:v>
                </c:pt>
                <c:pt idx="3">
                  <c:v>252</c:v>
                </c:pt>
                <c:pt idx="4">
                  <c:v>228.5</c:v>
                </c:pt>
                <c:pt idx="5">
                  <c:v>275.5</c:v>
                </c:pt>
                <c:pt idx="6">
                  <c:v>291</c:v>
                </c:pt>
                <c:pt idx="7">
                  <c:v>277.5</c:v>
                </c:pt>
                <c:pt idx="8">
                  <c:v>258</c:v>
                </c:pt>
                <c:pt idx="9">
                  <c:v>262</c:v>
                </c:pt>
                <c:pt idx="10">
                  <c:v>264</c:v>
                </c:pt>
                <c:pt idx="11">
                  <c:v>297.5</c:v>
                </c:pt>
                <c:pt idx="12">
                  <c:v>302.5</c:v>
                </c:pt>
                <c:pt idx="13">
                  <c:v>316</c:v>
                </c:pt>
                <c:pt idx="14">
                  <c:v>295.5</c:v>
                </c:pt>
                <c:pt idx="15">
                  <c:v>331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543440"/>
        <c:axId val="165543832"/>
      </c:barChart>
      <c:catAx>
        <c:axId val="165543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543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5438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543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544616"/>
        <c:axId val="165545008"/>
      </c:barChart>
      <c:catAx>
        <c:axId val="165544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545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5450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544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545792"/>
        <c:axId val="165546184"/>
      </c:barChart>
      <c:catAx>
        <c:axId val="165545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546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5461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5457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9"/>
          <c:y val="3.2258064516129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7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072224"/>
        <c:axId val="166072616"/>
      </c:barChart>
      <c:catAx>
        <c:axId val="166072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072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0726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072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6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3.xml"/><Relationship Id="rId3" Type="http://schemas.openxmlformats.org/officeDocument/2006/relationships/chart" Target="../charts/chart18.xml"/><Relationship Id="rId7" Type="http://schemas.openxmlformats.org/officeDocument/2006/relationships/chart" Target="../charts/chart22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Relationship Id="rId6" Type="http://schemas.openxmlformats.org/officeDocument/2006/relationships/chart" Target="../charts/chart21.xml"/><Relationship Id="rId5" Type="http://schemas.openxmlformats.org/officeDocument/2006/relationships/chart" Target="../charts/chart20.xml"/><Relationship Id="rId4" Type="http://schemas.openxmlformats.org/officeDocument/2006/relationships/chart" Target="../charts/chart19.xml"/><Relationship Id="rId9" Type="http://schemas.openxmlformats.org/officeDocument/2006/relationships/chart" Target="../charts/chart2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25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66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4384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4384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352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4384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670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670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6383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1527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1527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1527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82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83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8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85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86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87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88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8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1"/>
          <a:ext cx="2250202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foros%20Vehiculares%20Barranquilla\Intersecciones%20semaforizadas\Dia%20habil%202\2438\V.A%20-%20V.D.%202438(30-06-2011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lberto\Desktop\MURILLO\V.A%20-%20V.D.%20CL%2045%20-%20CR%2030(18-07-201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-1"/>
      <sheetName val="G-2"/>
      <sheetName val="G-3"/>
      <sheetName val="G-4"/>
      <sheetName val="TRANSMETRO"/>
      <sheetName val="G-Totales"/>
      <sheetName val="DIRECCIONALIDAD"/>
      <sheetName val="DIAGRAMA DE VOL"/>
    </sheetNames>
    <sheetDataSet>
      <sheetData sheetId="0" refreshError="1">
        <row r="4">
          <cell r="E4" t="str">
            <v>DE OBRA</v>
          </cell>
        </row>
        <row r="57">
          <cell r="A57" t="str">
            <v>11:00 11:15</v>
          </cell>
        </row>
        <row r="58">
          <cell r="A58" t="str">
            <v>11:15 11:30</v>
          </cell>
        </row>
        <row r="59">
          <cell r="A59" t="str">
            <v>11:30 11:45</v>
          </cell>
        </row>
        <row r="60">
          <cell r="A60" t="str">
            <v>11:45 12:00</v>
          </cell>
        </row>
        <row r="61">
          <cell r="A61" t="str">
            <v>12:00 12:15</v>
          </cell>
        </row>
        <row r="62">
          <cell r="A62" t="str">
            <v>12:15 12:30</v>
          </cell>
        </row>
        <row r="63">
          <cell r="A63" t="str">
            <v>12:30 12:45</v>
          </cell>
        </row>
        <row r="64">
          <cell r="A64" t="str">
            <v>12:45 13:00</v>
          </cell>
        </row>
        <row r="65">
          <cell r="A65" t="str">
            <v>13:00 13:15</v>
          </cell>
        </row>
        <row r="66">
          <cell r="A66" t="str">
            <v>13:15 13:30</v>
          </cell>
        </row>
        <row r="67">
          <cell r="A67" t="str">
            <v>13:30 13:45</v>
          </cell>
        </row>
        <row r="68">
          <cell r="A68" t="str">
            <v>13:45 14:00</v>
          </cell>
        </row>
        <row r="69">
          <cell r="A69" t="str">
            <v>14:00 14:15</v>
          </cell>
        </row>
        <row r="70">
          <cell r="A70" t="str">
            <v>14:15 14:30</v>
          </cell>
        </row>
        <row r="71">
          <cell r="A71" t="str">
            <v>14:30 14:45</v>
          </cell>
        </row>
        <row r="72">
          <cell r="A72" t="str">
            <v>14:45 15:00</v>
          </cell>
        </row>
      </sheetData>
      <sheetData sheetId="1" refreshError="1"/>
      <sheetData sheetId="2" refreshError="1"/>
      <sheetData sheetId="3" refreshError="1"/>
      <sheetData sheetId="4" refreshError="1">
        <row r="10">
          <cell r="A10" t="str">
            <v>7:30 7:45</v>
          </cell>
          <cell r="F10">
            <v>35</v>
          </cell>
          <cell r="O10" t="str">
            <v>16:00 16:15</v>
          </cell>
          <cell r="T10">
            <v>12</v>
          </cell>
        </row>
        <row r="11">
          <cell r="A11" t="str">
            <v>7:45 8:00</v>
          </cell>
          <cell r="F11">
            <v>26</v>
          </cell>
          <cell r="O11" t="str">
            <v>16:15 16:30</v>
          </cell>
          <cell r="T11">
            <v>13</v>
          </cell>
        </row>
        <row r="12">
          <cell r="A12" t="str">
            <v>8:00 8:15</v>
          </cell>
          <cell r="F12">
            <v>29.5</v>
          </cell>
          <cell r="O12" t="str">
            <v>16:30 16:45</v>
          </cell>
          <cell r="T12">
            <v>21</v>
          </cell>
        </row>
        <row r="13">
          <cell r="A13" t="str">
            <v>8:15 8:30</v>
          </cell>
          <cell r="F13">
            <v>29.5</v>
          </cell>
          <cell r="O13" t="str">
            <v>16:45 17:00</v>
          </cell>
          <cell r="T13">
            <v>20</v>
          </cell>
        </row>
        <row r="14">
          <cell r="A14" t="str">
            <v>8:30 8:45</v>
          </cell>
          <cell r="F14">
            <v>22.5</v>
          </cell>
          <cell r="O14" t="str">
            <v>17:00 17:15</v>
          </cell>
          <cell r="T14">
            <v>28</v>
          </cell>
        </row>
        <row r="15">
          <cell r="A15" t="str">
            <v>8:45 9:00</v>
          </cell>
          <cell r="F15">
            <v>25.5</v>
          </cell>
          <cell r="O15" t="str">
            <v>17:15 17:30</v>
          </cell>
          <cell r="T15">
            <v>24</v>
          </cell>
        </row>
        <row r="16">
          <cell r="A16" t="str">
            <v>9:00 9:15</v>
          </cell>
          <cell r="F16">
            <v>15.5</v>
          </cell>
          <cell r="O16" t="str">
            <v>17:30 17:45</v>
          </cell>
          <cell r="T16">
            <v>24.5</v>
          </cell>
        </row>
        <row r="17">
          <cell r="A17" t="str">
            <v>9:15 9:30</v>
          </cell>
          <cell r="F17">
            <v>7</v>
          </cell>
          <cell r="O17" t="str">
            <v>17:45 18:00</v>
          </cell>
          <cell r="T17">
            <v>21</v>
          </cell>
        </row>
        <row r="18">
          <cell r="A18" t="str">
            <v>9:30 9:45</v>
          </cell>
          <cell r="F18">
            <v>11.5</v>
          </cell>
          <cell r="O18" t="str">
            <v>18:00 18:15</v>
          </cell>
          <cell r="T18">
            <v>27</v>
          </cell>
        </row>
        <row r="19">
          <cell r="A19" t="str">
            <v>9:45 10:00</v>
          </cell>
          <cell r="F19">
            <v>8</v>
          </cell>
          <cell r="O19" t="str">
            <v>18:15 18:30</v>
          </cell>
          <cell r="T19">
            <v>24</v>
          </cell>
        </row>
        <row r="20">
          <cell r="O20" t="str">
            <v>18:30 18:45</v>
          </cell>
          <cell r="T20">
            <v>33.5</v>
          </cell>
        </row>
        <row r="21">
          <cell r="O21" t="str">
            <v>18:45 19:00</v>
          </cell>
          <cell r="T21">
            <v>23.5</v>
          </cell>
        </row>
      </sheetData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-1"/>
      <sheetName val="G-2"/>
      <sheetName val="G-3"/>
      <sheetName val="G-4"/>
      <sheetName val="G-Totales"/>
      <sheetName val="TRANSMETRO"/>
      <sheetName val="DIRECCIONALIDAD"/>
      <sheetName val="DIAGRAMA DE VOL"/>
    </sheetNames>
    <sheetDataSet>
      <sheetData sheetId="0">
        <row r="57">
          <cell r="A57" t="str">
            <v>11:00 11:15</v>
          </cell>
        </row>
        <row r="58">
          <cell r="A58" t="str">
            <v>11:15 11:30</v>
          </cell>
        </row>
        <row r="59">
          <cell r="A59" t="str">
            <v>11:30 11:45</v>
          </cell>
        </row>
        <row r="60">
          <cell r="A60" t="str">
            <v>11:45 12:00</v>
          </cell>
        </row>
        <row r="61">
          <cell r="A61" t="str">
            <v>12:00 12:15</v>
          </cell>
        </row>
        <row r="62">
          <cell r="A62" t="str">
            <v>12:15 12:30</v>
          </cell>
        </row>
        <row r="63">
          <cell r="A63" t="str">
            <v>12:30 12:45</v>
          </cell>
        </row>
        <row r="64">
          <cell r="A64" t="str">
            <v>12:45 13:00</v>
          </cell>
        </row>
        <row r="65">
          <cell r="A65" t="str">
            <v>13:00 13:15</v>
          </cell>
        </row>
        <row r="66">
          <cell r="A66" t="str">
            <v>13:15 13:30</v>
          </cell>
        </row>
        <row r="67">
          <cell r="A67" t="str">
            <v>13:30 13:45</v>
          </cell>
        </row>
        <row r="68">
          <cell r="A68" t="str">
            <v>13:45 14:00</v>
          </cell>
        </row>
        <row r="69">
          <cell r="A69" t="str">
            <v>14:00 14:15</v>
          </cell>
        </row>
        <row r="70">
          <cell r="A70" t="str">
            <v>14:15 14:30</v>
          </cell>
        </row>
        <row r="71">
          <cell r="A71" t="str">
            <v>14:30 14:45</v>
          </cell>
        </row>
        <row r="72">
          <cell r="A72" t="str">
            <v>14:45 15:00</v>
          </cell>
        </row>
      </sheetData>
      <sheetData sheetId="1">
        <row r="5">
          <cell r="L5">
            <v>2430</v>
          </cell>
        </row>
      </sheetData>
      <sheetData sheetId="2"/>
      <sheetData sheetId="3"/>
      <sheetData sheetId="4">
        <row r="6">
          <cell r="D6" t="str">
            <v>CALLE 45 X CARRERA 30</v>
          </cell>
        </row>
      </sheetData>
      <sheetData sheetId="5">
        <row r="10">
          <cell r="A10" t="str">
            <v>7:30 7:45</v>
          </cell>
          <cell r="F10">
            <v>12.5</v>
          </cell>
          <cell r="M10">
            <v>13.5</v>
          </cell>
          <cell r="O10" t="str">
            <v>16:00 16:15</v>
          </cell>
          <cell r="T10">
            <v>10</v>
          </cell>
        </row>
        <row r="11">
          <cell r="A11" t="str">
            <v>7:45 8:00</v>
          </cell>
          <cell r="F11">
            <v>38.5</v>
          </cell>
          <cell r="M11">
            <v>10</v>
          </cell>
          <cell r="O11" t="str">
            <v>16:15 16:30</v>
          </cell>
          <cell r="T11">
            <v>25.5</v>
          </cell>
        </row>
        <row r="12">
          <cell r="A12" t="str">
            <v>8:00 8:15</v>
          </cell>
          <cell r="F12">
            <v>25.5</v>
          </cell>
          <cell r="M12">
            <v>4.5</v>
          </cell>
          <cell r="O12" t="str">
            <v>16:30 16:45</v>
          </cell>
          <cell r="T12">
            <v>17.5</v>
          </cell>
        </row>
        <row r="13">
          <cell r="A13" t="str">
            <v>8:15 8:30</v>
          </cell>
          <cell r="F13">
            <v>31.5</v>
          </cell>
          <cell r="M13">
            <v>7.5</v>
          </cell>
          <cell r="O13" t="str">
            <v>16:45 17:00</v>
          </cell>
          <cell r="T13">
            <v>40.5</v>
          </cell>
        </row>
        <row r="14">
          <cell r="A14" t="str">
            <v>8:30 8:45</v>
          </cell>
          <cell r="F14">
            <v>16</v>
          </cell>
          <cell r="M14">
            <v>10.5</v>
          </cell>
          <cell r="O14" t="str">
            <v>17:00 17:15</v>
          </cell>
          <cell r="T14">
            <v>29</v>
          </cell>
        </row>
        <row r="15">
          <cell r="A15" t="str">
            <v>8:45 9:00</v>
          </cell>
          <cell r="F15">
            <v>11</v>
          </cell>
          <cell r="M15">
            <v>9</v>
          </cell>
          <cell r="O15" t="str">
            <v>17:15 17:30</v>
          </cell>
          <cell r="T15">
            <v>13</v>
          </cell>
        </row>
        <row r="16">
          <cell r="A16" t="str">
            <v>9:00 9:15</v>
          </cell>
          <cell r="F16">
            <v>11</v>
          </cell>
          <cell r="M16">
            <v>6</v>
          </cell>
          <cell r="O16" t="str">
            <v>17:30 17:45</v>
          </cell>
          <cell r="T16">
            <v>11</v>
          </cell>
        </row>
        <row r="17">
          <cell r="A17" t="str">
            <v>9:15 9:30</v>
          </cell>
          <cell r="F17">
            <v>9.5</v>
          </cell>
          <cell r="M17">
            <v>9</v>
          </cell>
          <cell r="O17" t="str">
            <v>17:45 18:00</v>
          </cell>
          <cell r="T17">
            <v>27.5</v>
          </cell>
        </row>
        <row r="18">
          <cell r="A18" t="str">
            <v>9:30 9:45</v>
          </cell>
          <cell r="F18">
            <v>8.5</v>
          </cell>
          <cell r="M18">
            <v>7</v>
          </cell>
          <cell r="O18" t="str">
            <v>18:00 18:15</v>
          </cell>
          <cell r="T18">
            <v>23.5</v>
          </cell>
        </row>
        <row r="19">
          <cell r="A19" t="str">
            <v>9:45 10:00</v>
          </cell>
          <cell r="F19">
            <v>9.5</v>
          </cell>
          <cell r="M19">
            <v>8.5</v>
          </cell>
          <cell r="O19" t="str">
            <v>18:15 18:30</v>
          </cell>
          <cell r="T19">
            <v>23.5</v>
          </cell>
        </row>
        <row r="20">
          <cell r="F20">
            <v>7.5</v>
          </cell>
          <cell r="M20">
            <v>6</v>
          </cell>
          <cell r="O20" t="str">
            <v>18:30 18:45</v>
          </cell>
          <cell r="T20">
            <v>34.5</v>
          </cell>
        </row>
        <row r="21">
          <cell r="F21">
            <v>8</v>
          </cell>
          <cell r="M21">
            <v>8.5</v>
          </cell>
          <cell r="O21" t="str">
            <v>18:45 19:00</v>
          </cell>
          <cell r="T21">
            <v>28.5</v>
          </cell>
        </row>
        <row r="22">
          <cell r="F22">
            <v>7.5</v>
          </cell>
          <cell r="M22">
            <v>10</v>
          </cell>
        </row>
      </sheetData>
      <sheetData sheetId="6"/>
      <sheetData sheetId="7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16" workbookViewId="0">
      <selection activeCell="W22" sqref="W22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8" t="s">
        <v>38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178"/>
      <c r="S2" s="178"/>
      <c r="T2" s="178"/>
      <c r="U2" s="178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6" t="s">
        <v>54</v>
      </c>
      <c r="B4" s="176"/>
      <c r="C4" s="176"/>
      <c r="D4" s="26"/>
      <c r="E4" s="180" t="s">
        <v>60</v>
      </c>
      <c r="F4" s="180"/>
      <c r="G4" s="180"/>
      <c r="H4" s="18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70" t="s">
        <v>56</v>
      </c>
      <c r="B5" s="170"/>
      <c r="C5" s="170"/>
      <c r="D5" s="180" t="s">
        <v>149</v>
      </c>
      <c r="E5" s="180"/>
      <c r="F5" s="180"/>
      <c r="G5" s="180"/>
      <c r="H5" s="180"/>
      <c r="I5" s="170" t="s">
        <v>53</v>
      </c>
      <c r="J5" s="170"/>
      <c r="K5" s="170"/>
      <c r="L5" s="181">
        <v>4519</v>
      </c>
      <c r="M5" s="181"/>
      <c r="N5" s="181"/>
      <c r="O5" s="12"/>
      <c r="P5" s="170" t="s">
        <v>57</v>
      </c>
      <c r="Q5" s="170"/>
      <c r="R5" s="170"/>
      <c r="S5" s="179" t="s">
        <v>63</v>
      </c>
      <c r="T5" s="179"/>
      <c r="U5" s="179"/>
    </row>
    <row r="6" spans="1:21" ht="12.75" customHeight="1" x14ac:dyDescent="0.2">
      <c r="A6" s="170" t="s">
        <v>55</v>
      </c>
      <c r="B6" s="170"/>
      <c r="C6" s="170"/>
      <c r="D6" s="177" t="s">
        <v>151</v>
      </c>
      <c r="E6" s="177"/>
      <c r="F6" s="177"/>
      <c r="G6" s="177"/>
      <c r="H6" s="177"/>
      <c r="I6" s="170" t="s">
        <v>59</v>
      </c>
      <c r="J6" s="170"/>
      <c r="K6" s="170"/>
      <c r="L6" s="182">
        <v>3</v>
      </c>
      <c r="M6" s="182"/>
      <c r="N6" s="182"/>
      <c r="O6" s="42"/>
      <c r="P6" s="170" t="s">
        <v>58</v>
      </c>
      <c r="Q6" s="170"/>
      <c r="R6" s="170"/>
      <c r="S6" s="175">
        <v>43294</v>
      </c>
      <c r="T6" s="175"/>
      <c r="U6" s="175"/>
    </row>
    <row r="7" spans="1:21" ht="11.25" customHeight="1" x14ac:dyDescent="0.2">
      <c r="A7" s="13"/>
      <c r="B7" s="11"/>
      <c r="C7" s="11"/>
      <c r="D7" s="11"/>
      <c r="E7" s="174"/>
      <c r="F7" s="174"/>
      <c r="G7" s="174"/>
      <c r="H7" s="174"/>
      <c r="I7" s="174"/>
      <c r="J7" s="174"/>
      <c r="K7" s="17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67" t="s">
        <v>36</v>
      </c>
      <c r="B8" s="171" t="s">
        <v>34</v>
      </c>
      <c r="C8" s="172"/>
      <c r="D8" s="172"/>
      <c r="E8" s="173"/>
      <c r="F8" s="167" t="s">
        <v>35</v>
      </c>
      <c r="G8" s="167" t="s">
        <v>37</v>
      </c>
      <c r="H8" s="167" t="s">
        <v>36</v>
      </c>
      <c r="I8" s="171" t="s">
        <v>34</v>
      </c>
      <c r="J8" s="172"/>
      <c r="K8" s="172"/>
      <c r="L8" s="173"/>
      <c r="M8" s="167" t="s">
        <v>35</v>
      </c>
      <c r="N8" s="167" t="s">
        <v>37</v>
      </c>
      <c r="O8" s="167" t="s">
        <v>36</v>
      </c>
      <c r="P8" s="171" t="s">
        <v>34</v>
      </c>
      <c r="Q8" s="172"/>
      <c r="R8" s="172"/>
      <c r="S8" s="173"/>
      <c r="T8" s="167" t="s">
        <v>35</v>
      </c>
      <c r="U8" s="167" t="s">
        <v>37</v>
      </c>
    </row>
    <row r="9" spans="1:21" ht="12" customHeight="1" x14ac:dyDescent="0.2">
      <c r="A9" s="169"/>
      <c r="B9" s="15" t="s">
        <v>52</v>
      </c>
      <c r="C9" s="15" t="s">
        <v>0</v>
      </c>
      <c r="D9" s="15" t="s">
        <v>2</v>
      </c>
      <c r="E9" s="16" t="s">
        <v>3</v>
      </c>
      <c r="F9" s="169"/>
      <c r="G9" s="169"/>
      <c r="H9" s="169"/>
      <c r="I9" s="17" t="s">
        <v>52</v>
      </c>
      <c r="J9" s="17" t="s">
        <v>0</v>
      </c>
      <c r="K9" s="15" t="s">
        <v>2</v>
      </c>
      <c r="L9" s="16" t="s">
        <v>3</v>
      </c>
      <c r="M9" s="169"/>
      <c r="N9" s="169"/>
      <c r="O9" s="169"/>
      <c r="P9" s="17" t="s">
        <v>52</v>
      </c>
      <c r="Q9" s="17" t="s">
        <v>0</v>
      </c>
      <c r="R9" s="15" t="s">
        <v>2</v>
      </c>
      <c r="S9" s="16" t="s">
        <v>3</v>
      </c>
      <c r="T9" s="169"/>
      <c r="U9" s="168"/>
    </row>
    <row r="10" spans="1:21" ht="24" customHeight="1" x14ac:dyDescent="0.2">
      <c r="A10" s="18" t="s">
        <v>11</v>
      </c>
      <c r="B10" s="46">
        <v>3</v>
      </c>
      <c r="C10" s="46">
        <v>131</v>
      </c>
      <c r="D10" s="46">
        <v>19</v>
      </c>
      <c r="E10" s="46">
        <v>3</v>
      </c>
      <c r="F10" s="6">
        <f t="shared" ref="F10:F22" si="0">B10*0.5+C10*1+D10*2+E10*2.5</f>
        <v>178</v>
      </c>
      <c r="G10" s="2"/>
      <c r="H10" s="19" t="s">
        <v>4</v>
      </c>
      <c r="I10" s="46">
        <v>17</v>
      </c>
      <c r="J10" s="46">
        <v>237</v>
      </c>
      <c r="K10" s="46">
        <v>5</v>
      </c>
      <c r="L10" s="46">
        <v>2</v>
      </c>
      <c r="M10" s="6">
        <f t="shared" ref="M10:M22" si="1">I10*0.5+J10*1+K10*2+L10*2.5</f>
        <v>260.5</v>
      </c>
      <c r="N10" s="9">
        <f>F20+F21+F22+M10</f>
        <v>1096</v>
      </c>
      <c r="O10" s="19" t="s">
        <v>43</v>
      </c>
      <c r="P10" s="46">
        <v>5</v>
      </c>
      <c r="Q10" s="46">
        <v>188</v>
      </c>
      <c r="R10" s="46">
        <v>7</v>
      </c>
      <c r="S10" s="46">
        <v>5</v>
      </c>
      <c r="T10" s="6">
        <f t="shared" ref="T10:T21" si="2">P10*0.5+Q10*1+R10*2+S10*2.5</f>
        <v>217</v>
      </c>
      <c r="U10" s="36"/>
    </row>
    <row r="11" spans="1:21" ht="24" customHeight="1" x14ac:dyDescent="0.2">
      <c r="A11" s="18" t="s">
        <v>14</v>
      </c>
      <c r="B11" s="46">
        <v>1</v>
      </c>
      <c r="C11" s="46">
        <v>122</v>
      </c>
      <c r="D11" s="46">
        <v>15</v>
      </c>
      <c r="E11" s="46">
        <v>2</v>
      </c>
      <c r="F11" s="6">
        <f t="shared" si="0"/>
        <v>157.5</v>
      </c>
      <c r="G11" s="2"/>
      <c r="H11" s="19" t="s">
        <v>5</v>
      </c>
      <c r="I11" s="46">
        <v>27</v>
      </c>
      <c r="J11" s="46">
        <v>200</v>
      </c>
      <c r="K11" s="46">
        <v>7</v>
      </c>
      <c r="L11" s="46">
        <v>5</v>
      </c>
      <c r="M11" s="6">
        <f t="shared" si="1"/>
        <v>240</v>
      </c>
      <c r="N11" s="9">
        <f>F21+F22+M10+M11</f>
        <v>1063.5</v>
      </c>
      <c r="O11" s="19" t="s">
        <v>44</v>
      </c>
      <c r="P11" s="46">
        <v>16</v>
      </c>
      <c r="Q11" s="46">
        <v>206</v>
      </c>
      <c r="R11" s="46">
        <v>12</v>
      </c>
      <c r="S11" s="46">
        <v>6</v>
      </c>
      <c r="T11" s="6">
        <f t="shared" si="2"/>
        <v>253</v>
      </c>
      <c r="U11" s="2"/>
    </row>
    <row r="12" spans="1:21" ht="24" customHeight="1" x14ac:dyDescent="0.2">
      <c r="A12" s="18" t="s">
        <v>17</v>
      </c>
      <c r="B12" s="46">
        <v>2</v>
      </c>
      <c r="C12" s="46">
        <v>164</v>
      </c>
      <c r="D12" s="46">
        <v>13</v>
      </c>
      <c r="E12" s="46">
        <v>1</v>
      </c>
      <c r="F12" s="6">
        <f t="shared" si="0"/>
        <v>193.5</v>
      </c>
      <c r="G12" s="2"/>
      <c r="H12" s="19" t="s">
        <v>6</v>
      </c>
      <c r="I12" s="46">
        <v>21</v>
      </c>
      <c r="J12" s="46">
        <v>250</v>
      </c>
      <c r="K12" s="46">
        <v>9</v>
      </c>
      <c r="L12" s="46">
        <v>7</v>
      </c>
      <c r="M12" s="6">
        <f t="shared" si="1"/>
        <v>296</v>
      </c>
      <c r="N12" s="2">
        <f>F22+M10+M11+M12</f>
        <v>1089</v>
      </c>
      <c r="O12" s="19" t="s">
        <v>32</v>
      </c>
      <c r="P12" s="46">
        <v>8</v>
      </c>
      <c r="Q12" s="46">
        <v>256</v>
      </c>
      <c r="R12" s="46">
        <v>18</v>
      </c>
      <c r="S12" s="46">
        <v>4</v>
      </c>
      <c r="T12" s="6">
        <f t="shared" si="2"/>
        <v>306</v>
      </c>
      <c r="U12" s="2"/>
    </row>
    <row r="13" spans="1:21" ht="24" customHeight="1" x14ac:dyDescent="0.2">
      <c r="A13" s="18" t="s">
        <v>19</v>
      </c>
      <c r="B13" s="46">
        <v>8</v>
      </c>
      <c r="C13" s="46">
        <v>193</v>
      </c>
      <c r="D13" s="46">
        <v>19</v>
      </c>
      <c r="E13" s="46">
        <v>2</v>
      </c>
      <c r="F13" s="6">
        <f t="shared" si="0"/>
        <v>240</v>
      </c>
      <c r="G13" s="2">
        <f t="shared" ref="G13:G19" si="3">F10+F11+F12+F13</f>
        <v>769</v>
      </c>
      <c r="H13" s="19" t="s">
        <v>7</v>
      </c>
      <c r="I13" s="46">
        <v>18</v>
      </c>
      <c r="J13" s="46">
        <v>246</v>
      </c>
      <c r="K13" s="46">
        <v>9</v>
      </c>
      <c r="L13" s="46">
        <v>4</v>
      </c>
      <c r="M13" s="6">
        <f t="shared" si="1"/>
        <v>283</v>
      </c>
      <c r="N13" s="2">
        <f t="shared" ref="N13:N18" si="4">M10+M11+M12+M13</f>
        <v>1079.5</v>
      </c>
      <c r="O13" s="19" t="s">
        <v>33</v>
      </c>
      <c r="P13" s="46">
        <v>18</v>
      </c>
      <c r="Q13" s="46">
        <v>287</v>
      </c>
      <c r="R13" s="46">
        <v>18</v>
      </c>
      <c r="S13" s="46">
        <v>10</v>
      </c>
      <c r="T13" s="6">
        <f t="shared" si="2"/>
        <v>357</v>
      </c>
      <c r="U13" s="2">
        <f t="shared" ref="U13:U21" si="5">T10+T11+T12+T13</f>
        <v>1133</v>
      </c>
    </row>
    <row r="14" spans="1:21" ht="24" customHeight="1" x14ac:dyDescent="0.2">
      <c r="A14" s="18" t="s">
        <v>21</v>
      </c>
      <c r="B14" s="46">
        <v>13</v>
      </c>
      <c r="C14" s="46">
        <v>179</v>
      </c>
      <c r="D14" s="46">
        <v>19</v>
      </c>
      <c r="E14" s="46">
        <v>4</v>
      </c>
      <c r="F14" s="6">
        <f t="shared" si="0"/>
        <v>233.5</v>
      </c>
      <c r="G14" s="2">
        <f t="shared" si="3"/>
        <v>824.5</v>
      </c>
      <c r="H14" s="19" t="s">
        <v>9</v>
      </c>
      <c r="I14" s="46">
        <v>24</v>
      </c>
      <c r="J14" s="46">
        <v>56</v>
      </c>
      <c r="K14" s="46">
        <v>11</v>
      </c>
      <c r="L14" s="46">
        <v>0</v>
      </c>
      <c r="M14" s="6">
        <f t="shared" si="1"/>
        <v>90</v>
      </c>
      <c r="N14" s="2">
        <f t="shared" si="4"/>
        <v>909</v>
      </c>
      <c r="O14" s="19" t="s">
        <v>29</v>
      </c>
      <c r="P14" s="45">
        <v>10</v>
      </c>
      <c r="Q14" s="45">
        <v>254</v>
      </c>
      <c r="R14" s="45">
        <v>15</v>
      </c>
      <c r="S14" s="45">
        <v>6</v>
      </c>
      <c r="T14" s="6">
        <f t="shared" si="2"/>
        <v>304</v>
      </c>
      <c r="U14" s="2">
        <f t="shared" si="5"/>
        <v>1220</v>
      </c>
    </row>
    <row r="15" spans="1:21" ht="24" customHeight="1" x14ac:dyDescent="0.2">
      <c r="A15" s="18" t="s">
        <v>23</v>
      </c>
      <c r="B15" s="46">
        <v>5</v>
      </c>
      <c r="C15" s="46">
        <v>211</v>
      </c>
      <c r="D15" s="46">
        <v>11</v>
      </c>
      <c r="E15" s="46">
        <v>6</v>
      </c>
      <c r="F15" s="6">
        <f t="shared" si="0"/>
        <v>250.5</v>
      </c>
      <c r="G15" s="2">
        <f t="shared" si="3"/>
        <v>917.5</v>
      </c>
      <c r="H15" s="19" t="s">
        <v>12</v>
      </c>
      <c r="I15" s="46">
        <v>20</v>
      </c>
      <c r="J15" s="46">
        <v>254</v>
      </c>
      <c r="K15" s="46">
        <v>10</v>
      </c>
      <c r="L15" s="46">
        <v>5</v>
      </c>
      <c r="M15" s="6">
        <f t="shared" si="1"/>
        <v>296.5</v>
      </c>
      <c r="N15" s="2">
        <f t="shared" si="4"/>
        <v>965.5</v>
      </c>
      <c r="O15" s="18" t="s">
        <v>30</v>
      </c>
      <c r="P15" s="46">
        <v>7</v>
      </c>
      <c r="Q15" s="46">
        <v>231</v>
      </c>
      <c r="R15" s="45">
        <v>16</v>
      </c>
      <c r="S15" s="46">
        <v>3</v>
      </c>
      <c r="T15" s="6">
        <f t="shared" si="2"/>
        <v>274</v>
      </c>
      <c r="U15" s="2">
        <f t="shared" si="5"/>
        <v>1241</v>
      </c>
    </row>
    <row r="16" spans="1:21" ht="24" customHeight="1" x14ac:dyDescent="0.2">
      <c r="A16" s="18" t="s">
        <v>39</v>
      </c>
      <c r="B16" s="46">
        <v>10</v>
      </c>
      <c r="C16" s="46">
        <v>191</v>
      </c>
      <c r="D16" s="46">
        <v>11</v>
      </c>
      <c r="E16" s="46">
        <v>3</v>
      </c>
      <c r="F16" s="6">
        <f t="shared" si="0"/>
        <v>225.5</v>
      </c>
      <c r="G16" s="2">
        <f t="shared" si="3"/>
        <v>949.5</v>
      </c>
      <c r="H16" s="19" t="s">
        <v>15</v>
      </c>
      <c r="I16" s="46">
        <v>18</v>
      </c>
      <c r="J16" s="46">
        <v>236</v>
      </c>
      <c r="K16" s="46">
        <v>8</v>
      </c>
      <c r="L16" s="46">
        <v>2</v>
      </c>
      <c r="M16" s="6">
        <f t="shared" si="1"/>
        <v>266</v>
      </c>
      <c r="N16" s="2">
        <f t="shared" si="4"/>
        <v>935.5</v>
      </c>
      <c r="O16" s="19" t="s">
        <v>8</v>
      </c>
      <c r="P16" s="46">
        <v>11</v>
      </c>
      <c r="Q16" s="46">
        <v>282</v>
      </c>
      <c r="R16" s="46">
        <v>19</v>
      </c>
      <c r="S16" s="46">
        <v>5</v>
      </c>
      <c r="T16" s="6">
        <f t="shared" si="2"/>
        <v>338</v>
      </c>
      <c r="U16" s="2">
        <f t="shared" si="5"/>
        <v>1273</v>
      </c>
    </row>
    <row r="17" spans="1:21" ht="24" customHeight="1" x14ac:dyDescent="0.2">
      <c r="A17" s="18" t="s">
        <v>40</v>
      </c>
      <c r="B17" s="46">
        <v>4</v>
      </c>
      <c r="C17" s="46">
        <v>152</v>
      </c>
      <c r="D17" s="46">
        <v>9</v>
      </c>
      <c r="E17" s="46">
        <v>4</v>
      </c>
      <c r="F17" s="6">
        <f t="shared" si="0"/>
        <v>182</v>
      </c>
      <c r="G17" s="2">
        <f t="shared" si="3"/>
        <v>891.5</v>
      </c>
      <c r="H17" s="19" t="s">
        <v>18</v>
      </c>
      <c r="I17" s="46">
        <v>10</v>
      </c>
      <c r="J17" s="46">
        <v>218</v>
      </c>
      <c r="K17" s="46">
        <v>11</v>
      </c>
      <c r="L17" s="46">
        <v>5</v>
      </c>
      <c r="M17" s="6">
        <f t="shared" si="1"/>
        <v>257.5</v>
      </c>
      <c r="N17" s="2">
        <f t="shared" si="4"/>
        <v>910</v>
      </c>
      <c r="O17" s="19" t="s">
        <v>10</v>
      </c>
      <c r="P17" s="46">
        <v>20</v>
      </c>
      <c r="Q17" s="46">
        <v>300</v>
      </c>
      <c r="R17" s="46">
        <v>18</v>
      </c>
      <c r="S17" s="46">
        <v>3</v>
      </c>
      <c r="T17" s="6">
        <f t="shared" si="2"/>
        <v>353.5</v>
      </c>
      <c r="U17" s="2">
        <f t="shared" si="5"/>
        <v>1269.5</v>
      </c>
    </row>
    <row r="18" spans="1:21" ht="24" customHeight="1" x14ac:dyDescent="0.2">
      <c r="A18" s="18" t="s">
        <v>41</v>
      </c>
      <c r="B18" s="46">
        <v>5</v>
      </c>
      <c r="C18" s="46">
        <v>247</v>
      </c>
      <c r="D18" s="46">
        <v>9</v>
      </c>
      <c r="E18" s="46">
        <v>7</v>
      </c>
      <c r="F18" s="6">
        <f t="shared" si="0"/>
        <v>285</v>
      </c>
      <c r="G18" s="2">
        <f t="shared" si="3"/>
        <v>943</v>
      </c>
      <c r="H18" s="19" t="s">
        <v>20</v>
      </c>
      <c r="I18" s="46">
        <v>9</v>
      </c>
      <c r="J18" s="46">
        <v>246</v>
      </c>
      <c r="K18" s="46">
        <v>9</v>
      </c>
      <c r="L18" s="46">
        <v>6</v>
      </c>
      <c r="M18" s="6">
        <f t="shared" si="1"/>
        <v>283.5</v>
      </c>
      <c r="N18" s="2">
        <f t="shared" si="4"/>
        <v>1103.5</v>
      </c>
      <c r="O18" s="19" t="s">
        <v>13</v>
      </c>
      <c r="P18" s="46">
        <v>13</v>
      </c>
      <c r="Q18" s="46">
        <v>271</v>
      </c>
      <c r="R18" s="46">
        <v>17</v>
      </c>
      <c r="S18" s="46">
        <v>2</v>
      </c>
      <c r="T18" s="6">
        <f t="shared" si="2"/>
        <v>316.5</v>
      </c>
      <c r="U18" s="2">
        <f t="shared" si="5"/>
        <v>1282</v>
      </c>
    </row>
    <row r="19" spans="1:21" ht="24" customHeight="1" thickBot="1" x14ac:dyDescent="0.25">
      <c r="A19" s="21" t="s">
        <v>42</v>
      </c>
      <c r="B19" s="47">
        <v>10</v>
      </c>
      <c r="C19" s="47">
        <v>239</v>
      </c>
      <c r="D19" s="47">
        <v>7</v>
      </c>
      <c r="E19" s="47">
        <v>4</v>
      </c>
      <c r="F19" s="7">
        <f t="shared" si="0"/>
        <v>268</v>
      </c>
      <c r="G19" s="3">
        <f t="shared" si="3"/>
        <v>960.5</v>
      </c>
      <c r="H19" s="20" t="s">
        <v>22</v>
      </c>
      <c r="I19" s="45">
        <v>16</v>
      </c>
      <c r="J19" s="45">
        <v>271</v>
      </c>
      <c r="K19" s="45">
        <v>8</v>
      </c>
      <c r="L19" s="45">
        <v>7</v>
      </c>
      <c r="M19" s="6">
        <f t="shared" si="1"/>
        <v>312.5</v>
      </c>
      <c r="N19" s="2">
        <f>M16+M17+M18+M19</f>
        <v>1119.5</v>
      </c>
      <c r="O19" s="19" t="s">
        <v>16</v>
      </c>
      <c r="P19" s="46">
        <v>12</v>
      </c>
      <c r="Q19" s="46">
        <v>21</v>
      </c>
      <c r="R19" s="46">
        <v>19</v>
      </c>
      <c r="S19" s="46">
        <v>2</v>
      </c>
      <c r="T19" s="6">
        <f t="shared" si="2"/>
        <v>70</v>
      </c>
      <c r="U19" s="2">
        <f t="shared" si="5"/>
        <v>1078</v>
      </c>
    </row>
    <row r="20" spans="1:21" ht="24" customHeight="1" x14ac:dyDescent="0.2">
      <c r="A20" s="19" t="s">
        <v>27</v>
      </c>
      <c r="B20" s="45">
        <v>17</v>
      </c>
      <c r="C20" s="45">
        <v>227</v>
      </c>
      <c r="D20" s="45">
        <v>11</v>
      </c>
      <c r="E20" s="45">
        <v>6</v>
      </c>
      <c r="F20" s="8">
        <f t="shared" si="0"/>
        <v>272.5</v>
      </c>
      <c r="G20" s="35"/>
      <c r="H20" s="19" t="s">
        <v>24</v>
      </c>
      <c r="I20" s="46">
        <v>13</v>
      </c>
      <c r="J20" s="46">
        <v>196</v>
      </c>
      <c r="K20" s="46">
        <v>4</v>
      </c>
      <c r="L20" s="46">
        <v>4</v>
      </c>
      <c r="M20" s="8">
        <f t="shared" si="1"/>
        <v>220.5</v>
      </c>
      <c r="N20" s="2">
        <f>M17+M18+M19+M20</f>
        <v>1074</v>
      </c>
      <c r="O20" s="19" t="s">
        <v>45</v>
      </c>
      <c r="P20" s="45">
        <v>16</v>
      </c>
      <c r="Q20" s="45">
        <v>341</v>
      </c>
      <c r="R20" s="46">
        <v>17</v>
      </c>
      <c r="S20" s="45">
        <v>3</v>
      </c>
      <c r="T20" s="8">
        <f t="shared" si="2"/>
        <v>390.5</v>
      </c>
      <c r="U20" s="2">
        <f t="shared" si="5"/>
        <v>1130.5</v>
      </c>
    </row>
    <row r="21" spans="1:21" ht="24" customHeight="1" thickBot="1" x14ac:dyDescent="0.25">
      <c r="A21" s="19" t="s">
        <v>28</v>
      </c>
      <c r="B21" s="46">
        <v>12</v>
      </c>
      <c r="C21" s="46">
        <v>239</v>
      </c>
      <c r="D21" s="46">
        <v>9</v>
      </c>
      <c r="E21" s="46">
        <v>3</v>
      </c>
      <c r="F21" s="6">
        <f t="shared" si="0"/>
        <v>270.5</v>
      </c>
      <c r="G21" s="36"/>
      <c r="H21" s="20" t="s">
        <v>25</v>
      </c>
      <c r="I21" s="46">
        <v>12</v>
      </c>
      <c r="J21" s="46">
        <v>199</v>
      </c>
      <c r="K21" s="46">
        <v>10</v>
      </c>
      <c r="L21" s="46">
        <v>3</v>
      </c>
      <c r="M21" s="6">
        <f t="shared" si="1"/>
        <v>232.5</v>
      </c>
      <c r="N21" s="2">
        <f>M18+M19+M20+M21</f>
        <v>1049</v>
      </c>
      <c r="O21" s="21" t="s">
        <v>46</v>
      </c>
      <c r="P21" s="47">
        <v>14</v>
      </c>
      <c r="Q21" s="47">
        <v>286</v>
      </c>
      <c r="R21" s="47">
        <v>14</v>
      </c>
      <c r="S21" s="47">
        <v>1</v>
      </c>
      <c r="T21" s="7">
        <f t="shared" si="2"/>
        <v>323.5</v>
      </c>
      <c r="U21" s="3">
        <f t="shared" si="5"/>
        <v>1100.5</v>
      </c>
    </row>
    <row r="22" spans="1:21" ht="24" customHeight="1" thickBot="1" x14ac:dyDescent="0.25">
      <c r="A22" s="19" t="s">
        <v>1</v>
      </c>
      <c r="B22" s="46">
        <v>20</v>
      </c>
      <c r="C22" s="46">
        <v>254</v>
      </c>
      <c r="D22" s="46">
        <v>8</v>
      </c>
      <c r="E22" s="46">
        <v>5</v>
      </c>
      <c r="F22" s="6">
        <f t="shared" si="0"/>
        <v>292.5</v>
      </c>
      <c r="G22" s="2"/>
      <c r="H22" s="21" t="s">
        <v>26</v>
      </c>
      <c r="I22" s="47">
        <v>9</v>
      </c>
      <c r="J22" s="47">
        <v>267</v>
      </c>
      <c r="K22" s="47">
        <v>7</v>
      </c>
      <c r="L22" s="47">
        <v>5</v>
      </c>
      <c r="M22" s="6">
        <f t="shared" si="1"/>
        <v>298</v>
      </c>
      <c r="N22" s="3">
        <f>M19+M20+M21+M22</f>
        <v>1063.5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86" t="s">
        <v>47</v>
      </c>
      <c r="B23" s="187"/>
      <c r="C23" s="192" t="s">
        <v>50</v>
      </c>
      <c r="D23" s="193"/>
      <c r="E23" s="193"/>
      <c r="F23" s="194"/>
      <c r="G23" s="84">
        <f>MAX(G13:G19)</f>
        <v>960.5</v>
      </c>
      <c r="H23" s="190" t="s">
        <v>48</v>
      </c>
      <c r="I23" s="191"/>
      <c r="J23" s="183" t="s">
        <v>50</v>
      </c>
      <c r="K23" s="184"/>
      <c r="L23" s="184"/>
      <c r="M23" s="185"/>
      <c r="N23" s="85">
        <f>MAX(N10:N22)</f>
        <v>1119.5</v>
      </c>
      <c r="O23" s="186" t="s">
        <v>49</v>
      </c>
      <c r="P23" s="187"/>
      <c r="Q23" s="192" t="s">
        <v>50</v>
      </c>
      <c r="R23" s="193"/>
      <c r="S23" s="193"/>
      <c r="T23" s="194"/>
      <c r="U23" s="84">
        <f>MAX(U13:U21)</f>
        <v>1282</v>
      </c>
    </row>
    <row r="24" spans="1:21" ht="15" customHeight="1" x14ac:dyDescent="0.2">
      <c r="A24" s="188"/>
      <c r="B24" s="189"/>
      <c r="C24" s="82" t="s">
        <v>73</v>
      </c>
      <c r="D24" s="86"/>
      <c r="E24" s="86"/>
      <c r="F24" s="87" t="s">
        <v>89</v>
      </c>
      <c r="G24" s="88"/>
      <c r="H24" s="188"/>
      <c r="I24" s="189"/>
      <c r="J24" s="82" t="s">
        <v>73</v>
      </c>
      <c r="K24" s="86"/>
      <c r="L24" s="86"/>
      <c r="M24" s="87" t="s">
        <v>90</v>
      </c>
      <c r="N24" s="88"/>
      <c r="O24" s="188"/>
      <c r="P24" s="189"/>
      <c r="Q24" s="82" t="s">
        <v>73</v>
      </c>
      <c r="R24" s="86"/>
      <c r="S24" s="86"/>
      <c r="T24" s="87" t="s">
        <v>69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95" t="s">
        <v>51</v>
      </c>
      <c r="B26" s="195"/>
      <c r="C26" s="195"/>
      <c r="D26" s="195"/>
      <c r="E26" s="19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2" workbookViewId="0">
      <selection activeCell="T24" sqref="T24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8" t="s">
        <v>38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178"/>
      <c r="S2" s="178"/>
      <c r="T2" s="178"/>
      <c r="U2" s="17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6" t="s">
        <v>54</v>
      </c>
      <c r="B4" s="176"/>
      <c r="C4" s="176"/>
      <c r="D4" s="26"/>
      <c r="E4" s="180" t="str">
        <f>'G-1'!E4:H4</f>
        <v>DE OBRA</v>
      </c>
      <c r="F4" s="180"/>
      <c r="G4" s="180"/>
      <c r="H4" s="18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0" t="s">
        <v>56</v>
      </c>
      <c r="B5" s="170"/>
      <c r="C5" s="170"/>
      <c r="D5" s="180" t="str">
        <f>'G-1'!D5:H5</f>
        <v>CALLE 45 X CARRERA 19</v>
      </c>
      <c r="E5" s="180"/>
      <c r="F5" s="180"/>
      <c r="G5" s="180"/>
      <c r="H5" s="180"/>
      <c r="I5" s="170" t="s">
        <v>53</v>
      </c>
      <c r="J5" s="170"/>
      <c r="K5" s="170"/>
      <c r="L5" s="181">
        <f>'G-1'!L5:N5</f>
        <v>4519</v>
      </c>
      <c r="M5" s="181"/>
      <c r="N5" s="181"/>
      <c r="O5" s="12"/>
      <c r="P5" s="170" t="s">
        <v>57</v>
      </c>
      <c r="Q5" s="170"/>
      <c r="R5" s="170"/>
      <c r="S5" s="179" t="s">
        <v>61</v>
      </c>
      <c r="T5" s="179"/>
      <c r="U5" s="179"/>
    </row>
    <row r="6" spans="1:28" ht="12.75" customHeight="1" x14ac:dyDescent="0.2">
      <c r="A6" s="170" t="s">
        <v>55</v>
      </c>
      <c r="B6" s="170"/>
      <c r="C6" s="170"/>
      <c r="D6" s="196" t="s">
        <v>157</v>
      </c>
      <c r="E6" s="196"/>
      <c r="F6" s="196"/>
      <c r="G6" s="196"/>
      <c r="H6" s="196"/>
      <c r="I6" s="170" t="s">
        <v>59</v>
      </c>
      <c r="J6" s="170"/>
      <c r="K6" s="170"/>
      <c r="L6" s="182">
        <v>3</v>
      </c>
      <c r="M6" s="182"/>
      <c r="N6" s="182"/>
      <c r="O6" s="42"/>
      <c r="P6" s="170" t="s">
        <v>58</v>
      </c>
      <c r="Q6" s="170"/>
      <c r="R6" s="170"/>
      <c r="S6" s="175">
        <f>'G-1'!S6:U6</f>
        <v>43294</v>
      </c>
      <c r="T6" s="175"/>
      <c r="U6" s="175"/>
    </row>
    <row r="7" spans="1:28" ht="7.5" customHeight="1" x14ac:dyDescent="0.2">
      <c r="A7" s="13"/>
      <c r="B7" s="11"/>
      <c r="C7" s="11"/>
      <c r="D7" s="11"/>
      <c r="E7" s="174"/>
      <c r="F7" s="174"/>
      <c r="G7" s="174"/>
      <c r="H7" s="174"/>
      <c r="I7" s="174"/>
      <c r="J7" s="174"/>
      <c r="K7" s="17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7" t="s">
        <v>36</v>
      </c>
      <c r="B8" s="171" t="s">
        <v>34</v>
      </c>
      <c r="C8" s="172"/>
      <c r="D8" s="172"/>
      <c r="E8" s="173"/>
      <c r="F8" s="167" t="s">
        <v>35</v>
      </c>
      <c r="G8" s="167" t="s">
        <v>37</v>
      </c>
      <c r="H8" s="167" t="s">
        <v>36</v>
      </c>
      <c r="I8" s="171" t="s">
        <v>34</v>
      </c>
      <c r="J8" s="172"/>
      <c r="K8" s="172"/>
      <c r="L8" s="173"/>
      <c r="M8" s="167" t="s">
        <v>35</v>
      </c>
      <c r="N8" s="167" t="s">
        <v>37</v>
      </c>
      <c r="O8" s="167" t="s">
        <v>36</v>
      </c>
      <c r="P8" s="171" t="s">
        <v>34</v>
      </c>
      <c r="Q8" s="172"/>
      <c r="R8" s="172"/>
      <c r="S8" s="173"/>
      <c r="T8" s="167" t="s">
        <v>35</v>
      </c>
      <c r="U8" s="167" t="s">
        <v>37</v>
      </c>
    </row>
    <row r="9" spans="1:28" ht="12" customHeight="1" x14ac:dyDescent="0.2">
      <c r="A9" s="169"/>
      <c r="B9" s="15" t="s">
        <v>52</v>
      </c>
      <c r="C9" s="15" t="s">
        <v>0</v>
      </c>
      <c r="D9" s="15" t="s">
        <v>2</v>
      </c>
      <c r="E9" s="16" t="s">
        <v>3</v>
      </c>
      <c r="F9" s="169"/>
      <c r="G9" s="169"/>
      <c r="H9" s="169"/>
      <c r="I9" s="17" t="s">
        <v>52</v>
      </c>
      <c r="J9" s="17" t="s">
        <v>0</v>
      </c>
      <c r="K9" s="15" t="s">
        <v>2</v>
      </c>
      <c r="L9" s="16" t="s">
        <v>3</v>
      </c>
      <c r="M9" s="169"/>
      <c r="N9" s="169"/>
      <c r="O9" s="169"/>
      <c r="P9" s="17" t="s">
        <v>52</v>
      </c>
      <c r="Q9" s="17" t="s">
        <v>0</v>
      </c>
      <c r="R9" s="15" t="s">
        <v>2</v>
      </c>
      <c r="S9" s="16" t="s">
        <v>3</v>
      </c>
      <c r="T9" s="169"/>
      <c r="U9" s="169"/>
    </row>
    <row r="10" spans="1:28" ht="24" customHeight="1" x14ac:dyDescent="0.2">
      <c r="A10" s="18" t="s">
        <v>11</v>
      </c>
      <c r="B10" s="46">
        <v>15</v>
      </c>
      <c r="C10" s="46">
        <v>281</v>
      </c>
      <c r="D10" s="46">
        <v>13</v>
      </c>
      <c r="E10" s="46">
        <v>6</v>
      </c>
      <c r="F10" s="6">
        <f t="shared" ref="F10:F22" si="0">B10*0.5+C10*1+D10*2+E10*2.5</f>
        <v>329.5</v>
      </c>
      <c r="G10" s="2"/>
      <c r="H10" s="19" t="s">
        <v>4</v>
      </c>
      <c r="I10" s="46">
        <v>5</v>
      </c>
      <c r="J10" s="46">
        <v>209</v>
      </c>
      <c r="K10" s="46">
        <v>14</v>
      </c>
      <c r="L10" s="46">
        <v>5</v>
      </c>
      <c r="M10" s="6">
        <f t="shared" ref="M10:M22" si="1">I10*0.5+J10*1+K10*2+L10*2.5</f>
        <v>252</v>
      </c>
      <c r="N10" s="9">
        <f>F20+F21+F22+M10</f>
        <v>1014</v>
      </c>
      <c r="O10" s="19" t="s">
        <v>43</v>
      </c>
      <c r="P10" s="46">
        <v>4</v>
      </c>
      <c r="Q10" s="46">
        <v>312</v>
      </c>
      <c r="R10" s="46">
        <v>10</v>
      </c>
      <c r="S10" s="46">
        <v>6</v>
      </c>
      <c r="T10" s="6">
        <f t="shared" ref="T10:T21" si="2">P10*0.5+Q10*1+R10*2+S10*2.5</f>
        <v>349</v>
      </c>
      <c r="U10" s="10"/>
      <c r="AB10" s="1"/>
    </row>
    <row r="11" spans="1:28" ht="24" customHeight="1" x14ac:dyDescent="0.2">
      <c r="A11" s="18" t="s">
        <v>14</v>
      </c>
      <c r="B11" s="46">
        <v>14</v>
      </c>
      <c r="C11" s="46">
        <v>267</v>
      </c>
      <c r="D11" s="46">
        <v>15</v>
      </c>
      <c r="E11" s="46">
        <v>9</v>
      </c>
      <c r="F11" s="6">
        <f t="shared" si="0"/>
        <v>326.5</v>
      </c>
      <c r="G11" s="2"/>
      <c r="H11" s="19" t="s">
        <v>5</v>
      </c>
      <c r="I11" s="46">
        <v>9</v>
      </c>
      <c r="J11" s="46">
        <v>186</v>
      </c>
      <c r="K11" s="46">
        <v>9</v>
      </c>
      <c r="L11" s="46">
        <v>8</v>
      </c>
      <c r="M11" s="6">
        <f t="shared" si="1"/>
        <v>228.5</v>
      </c>
      <c r="N11" s="9">
        <f>F21+F22+M10+M11</f>
        <v>992</v>
      </c>
      <c r="O11" s="19" t="s">
        <v>44</v>
      </c>
      <c r="P11" s="46">
        <v>6</v>
      </c>
      <c r="Q11" s="46">
        <v>341</v>
      </c>
      <c r="R11" s="46">
        <v>12</v>
      </c>
      <c r="S11" s="46">
        <v>8</v>
      </c>
      <c r="T11" s="6">
        <f t="shared" si="2"/>
        <v>388</v>
      </c>
      <c r="U11" s="2"/>
      <c r="AB11" s="1"/>
    </row>
    <row r="12" spans="1:28" ht="24" customHeight="1" x14ac:dyDescent="0.2">
      <c r="A12" s="18" t="s">
        <v>17</v>
      </c>
      <c r="B12" s="46">
        <v>13</v>
      </c>
      <c r="C12" s="46">
        <v>304</v>
      </c>
      <c r="D12" s="46">
        <v>17</v>
      </c>
      <c r="E12" s="46">
        <v>7</v>
      </c>
      <c r="F12" s="6">
        <f t="shared" si="0"/>
        <v>362</v>
      </c>
      <c r="G12" s="2"/>
      <c r="H12" s="19" t="s">
        <v>6</v>
      </c>
      <c r="I12" s="46">
        <v>7</v>
      </c>
      <c r="J12" s="46">
        <v>241</v>
      </c>
      <c r="K12" s="46">
        <v>8</v>
      </c>
      <c r="L12" s="46">
        <v>6</v>
      </c>
      <c r="M12" s="6">
        <f t="shared" si="1"/>
        <v>275.5</v>
      </c>
      <c r="N12" s="2">
        <f>F22+M10+M11+M12</f>
        <v>997.5</v>
      </c>
      <c r="O12" s="19" t="s">
        <v>32</v>
      </c>
      <c r="P12" s="46">
        <v>6</v>
      </c>
      <c r="Q12" s="46">
        <v>361</v>
      </c>
      <c r="R12" s="46">
        <v>12</v>
      </c>
      <c r="S12" s="46">
        <v>7</v>
      </c>
      <c r="T12" s="6">
        <f t="shared" si="2"/>
        <v>405.5</v>
      </c>
      <c r="U12" s="2"/>
      <c r="AB12" s="1"/>
    </row>
    <row r="13" spans="1:28" ht="24" customHeight="1" x14ac:dyDescent="0.2">
      <c r="A13" s="18" t="s">
        <v>19</v>
      </c>
      <c r="B13" s="46">
        <v>10</v>
      </c>
      <c r="C13" s="46">
        <v>296</v>
      </c>
      <c r="D13" s="46">
        <v>15</v>
      </c>
      <c r="E13" s="46">
        <v>7</v>
      </c>
      <c r="F13" s="6">
        <f t="shared" si="0"/>
        <v>348.5</v>
      </c>
      <c r="G13" s="2">
        <f t="shared" ref="G13:G19" si="3">F10+F11+F12+F13</f>
        <v>1366.5</v>
      </c>
      <c r="H13" s="19" t="s">
        <v>7</v>
      </c>
      <c r="I13" s="46">
        <v>11</v>
      </c>
      <c r="J13" s="46">
        <v>253</v>
      </c>
      <c r="K13" s="46">
        <v>10</v>
      </c>
      <c r="L13" s="46">
        <v>5</v>
      </c>
      <c r="M13" s="6">
        <f t="shared" si="1"/>
        <v>291</v>
      </c>
      <c r="N13" s="2">
        <f t="shared" ref="N13:N18" si="4">M10+M11+M12+M13</f>
        <v>1047</v>
      </c>
      <c r="O13" s="19" t="s">
        <v>33</v>
      </c>
      <c r="P13" s="46">
        <v>5</v>
      </c>
      <c r="Q13" s="46">
        <v>357</v>
      </c>
      <c r="R13" s="46">
        <v>11</v>
      </c>
      <c r="S13" s="46">
        <v>3</v>
      </c>
      <c r="T13" s="6">
        <f t="shared" si="2"/>
        <v>389</v>
      </c>
      <c r="U13" s="2">
        <f t="shared" ref="U13:U21" si="5">T10+T11+T12+T13</f>
        <v>1531.5</v>
      </c>
      <c r="AB13" s="81">
        <v>212.5</v>
      </c>
    </row>
    <row r="14" spans="1:28" ht="24" customHeight="1" x14ac:dyDescent="0.2">
      <c r="A14" s="18" t="s">
        <v>21</v>
      </c>
      <c r="B14" s="46">
        <v>5</v>
      </c>
      <c r="C14" s="46">
        <v>289</v>
      </c>
      <c r="D14" s="46">
        <v>12</v>
      </c>
      <c r="E14" s="46">
        <v>6</v>
      </c>
      <c r="F14" s="6">
        <f t="shared" si="0"/>
        <v>330.5</v>
      </c>
      <c r="G14" s="2">
        <f t="shared" si="3"/>
        <v>1367.5</v>
      </c>
      <c r="H14" s="19" t="s">
        <v>9</v>
      </c>
      <c r="I14" s="46">
        <v>10</v>
      </c>
      <c r="J14" s="46">
        <v>231</v>
      </c>
      <c r="K14" s="46">
        <v>12</v>
      </c>
      <c r="L14" s="46">
        <v>7</v>
      </c>
      <c r="M14" s="6">
        <f t="shared" si="1"/>
        <v>277.5</v>
      </c>
      <c r="N14" s="2">
        <f t="shared" si="4"/>
        <v>1072.5</v>
      </c>
      <c r="O14" s="19" t="s">
        <v>29</v>
      </c>
      <c r="P14" s="45">
        <v>5</v>
      </c>
      <c r="Q14" s="45">
        <v>351</v>
      </c>
      <c r="R14" s="45">
        <v>14</v>
      </c>
      <c r="S14" s="45">
        <v>8</v>
      </c>
      <c r="T14" s="6">
        <f t="shared" si="2"/>
        <v>401.5</v>
      </c>
      <c r="U14" s="2">
        <f t="shared" si="5"/>
        <v>1584</v>
      </c>
      <c r="AB14" s="81">
        <v>226</v>
      </c>
    </row>
    <row r="15" spans="1:28" ht="24" customHeight="1" x14ac:dyDescent="0.2">
      <c r="A15" s="18" t="s">
        <v>23</v>
      </c>
      <c r="B15" s="46">
        <v>6</v>
      </c>
      <c r="C15" s="46">
        <v>302</v>
      </c>
      <c r="D15" s="46">
        <v>18</v>
      </c>
      <c r="E15" s="46">
        <v>3</v>
      </c>
      <c r="F15" s="6">
        <f t="shared" si="0"/>
        <v>348.5</v>
      </c>
      <c r="G15" s="2">
        <f t="shared" si="3"/>
        <v>1389.5</v>
      </c>
      <c r="H15" s="19" t="s">
        <v>12</v>
      </c>
      <c r="I15" s="46">
        <v>5</v>
      </c>
      <c r="J15" s="46">
        <v>221</v>
      </c>
      <c r="K15" s="46">
        <v>11</v>
      </c>
      <c r="L15" s="46">
        <v>5</v>
      </c>
      <c r="M15" s="6">
        <f t="shared" si="1"/>
        <v>258</v>
      </c>
      <c r="N15" s="2">
        <f t="shared" si="4"/>
        <v>1102</v>
      </c>
      <c r="O15" s="18" t="s">
        <v>30</v>
      </c>
      <c r="P15" s="46">
        <v>8</v>
      </c>
      <c r="Q15" s="46">
        <v>332</v>
      </c>
      <c r="R15" s="46">
        <v>20</v>
      </c>
      <c r="S15" s="46">
        <v>8</v>
      </c>
      <c r="T15" s="6">
        <f t="shared" si="2"/>
        <v>396</v>
      </c>
      <c r="U15" s="2">
        <f t="shared" si="5"/>
        <v>1592</v>
      </c>
      <c r="AB15" s="81">
        <v>233.5</v>
      </c>
    </row>
    <row r="16" spans="1:28" ht="24" customHeight="1" x14ac:dyDescent="0.2">
      <c r="A16" s="18" t="s">
        <v>39</v>
      </c>
      <c r="B16" s="46">
        <v>3</v>
      </c>
      <c r="C16" s="46">
        <v>298</v>
      </c>
      <c r="D16" s="46">
        <v>12</v>
      </c>
      <c r="E16" s="46">
        <v>7</v>
      </c>
      <c r="F16" s="6">
        <f t="shared" si="0"/>
        <v>341</v>
      </c>
      <c r="G16" s="2">
        <f t="shared" si="3"/>
        <v>1368.5</v>
      </c>
      <c r="H16" s="19" t="s">
        <v>15</v>
      </c>
      <c r="I16" s="46">
        <v>8</v>
      </c>
      <c r="J16" s="46">
        <v>228</v>
      </c>
      <c r="K16" s="46">
        <v>10</v>
      </c>
      <c r="L16" s="46">
        <v>4</v>
      </c>
      <c r="M16" s="6">
        <f t="shared" si="1"/>
        <v>262</v>
      </c>
      <c r="N16" s="2">
        <f t="shared" si="4"/>
        <v>1088.5</v>
      </c>
      <c r="O16" s="19" t="s">
        <v>8</v>
      </c>
      <c r="P16" s="46">
        <v>13</v>
      </c>
      <c r="Q16" s="46">
        <v>284</v>
      </c>
      <c r="R16" s="46">
        <v>16</v>
      </c>
      <c r="S16" s="46">
        <v>5</v>
      </c>
      <c r="T16" s="6">
        <f t="shared" si="2"/>
        <v>335</v>
      </c>
      <c r="U16" s="2">
        <f t="shared" si="5"/>
        <v>1521.5</v>
      </c>
      <c r="AB16" s="81">
        <v>234</v>
      </c>
    </row>
    <row r="17" spans="1:28" ht="24" customHeight="1" x14ac:dyDescent="0.2">
      <c r="A17" s="18" t="s">
        <v>40</v>
      </c>
      <c r="B17" s="46">
        <v>7</v>
      </c>
      <c r="C17" s="46">
        <v>251</v>
      </c>
      <c r="D17" s="46">
        <v>7</v>
      </c>
      <c r="E17" s="46">
        <v>4</v>
      </c>
      <c r="F17" s="6">
        <f t="shared" si="0"/>
        <v>278.5</v>
      </c>
      <c r="G17" s="2">
        <f t="shared" si="3"/>
        <v>1298.5</v>
      </c>
      <c r="H17" s="19" t="s">
        <v>18</v>
      </c>
      <c r="I17" s="46">
        <v>10</v>
      </c>
      <c r="J17" s="46">
        <v>235</v>
      </c>
      <c r="K17" s="46">
        <v>7</v>
      </c>
      <c r="L17" s="46">
        <v>4</v>
      </c>
      <c r="M17" s="6">
        <f t="shared" si="1"/>
        <v>264</v>
      </c>
      <c r="N17" s="2">
        <f t="shared" si="4"/>
        <v>1061.5</v>
      </c>
      <c r="O17" s="19" t="s">
        <v>10</v>
      </c>
      <c r="P17" s="46">
        <v>9</v>
      </c>
      <c r="Q17" s="46">
        <v>283</v>
      </c>
      <c r="R17" s="46">
        <v>16</v>
      </c>
      <c r="S17" s="46">
        <v>6</v>
      </c>
      <c r="T17" s="6">
        <f t="shared" si="2"/>
        <v>334.5</v>
      </c>
      <c r="U17" s="2">
        <f t="shared" si="5"/>
        <v>1467</v>
      </c>
      <c r="AB17" s="81">
        <v>248</v>
      </c>
    </row>
    <row r="18" spans="1:28" ht="24" customHeight="1" x14ac:dyDescent="0.2">
      <c r="A18" s="18" t="s">
        <v>41</v>
      </c>
      <c r="B18" s="46">
        <v>5</v>
      </c>
      <c r="C18" s="46">
        <v>296</v>
      </c>
      <c r="D18" s="46">
        <v>9</v>
      </c>
      <c r="E18" s="46">
        <v>7</v>
      </c>
      <c r="F18" s="6">
        <f t="shared" si="0"/>
        <v>334</v>
      </c>
      <c r="G18" s="2">
        <f t="shared" si="3"/>
        <v>1302</v>
      </c>
      <c r="H18" s="19" t="s">
        <v>20</v>
      </c>
      <c r="I18" s="46">
        <v>9</v>
      </c>
      <c r="J18" s="46">
        <v>255</v>
      </c>
      <c r="K18" s="46">
        <v>9</v>
      </c>
      <c r="L18" s="46">
        <v>8</v>
      </c>
      <c r="M18" s="6">
        <f t="shared" si="1"/>
        <v>297.5</v>
      </c>
      <c r="N18" s="2">
        <f t="shared" si="4"/>
        <v>1081.5</v>
      </c>
      <c r="O18" s="19" t="s">
        <v>13</v>
      </c>
      <c r="P18" s="46">
        <v>4</v>
      </c>
      <c r="Q18" s="46">
        <v>266</v>
      </c>
      <c r="R18" s="46">
        <v>20</v>
      </c>
      <c r="S18" s="46">
        <v>2</v>
      </c>
      <c r="T18" s="6">
        <f t="shared" si="2"/>
        <v>313</v>
      </c>
      <c r="U18" s="2">
        <f t="shared" si="5"/>
        <v>1378.5</v>
      </c>
      <c r="AB18" s="81">
        <v>248</v>
      </c>
    </row>
    <row r="19" spans="1:28" ht="24" customHeight="1" thickBot="1" x14ac:dyDescent="0.25">
      <c r="A19" s="21" t="s">
        <v>42</v>
      </c>
      <c r="B19" s="47">
        <v>4</v>
      </c>
      <c r="C19" s="47">
        <v>266</v>
      </c>
      <c r="D19" s="47">
        <v>7</v>
      </c>
      <c r="E19" s="47">
        <v>4</v>
      </c>
      <c r="F19" s="7">
        <f t="shared" si="0"/>
        <v>292</v>
      </c>
      <c r="G19" s="3">
        <f t="shared" si="3"/>
        <v>1245.5</v>
      </c>
      <c r="H19" s="20" t="s">
        <v>22</v>
      </c>
      <c r="I19" s="45">
        <v>6</v>
      </c>
      <c r="J19" s="45">
        <v>260</v>
      </c>
      <c r="K19" s="45">
        <v>11</v>
      </c>
      <c r="L19" s="45">
        <v>7</v>
      </c>
      <c r="M19" s="6">
        <f t="shared" si="1"/>
        <v>302.5</v>
      </c>
      <c r="N19" s="2">
        <f>M16+M17+M18+M19</f>
        <v>1126</v>
      </c>
      <c r="O19" s="19" t="s">
        <v>16</v>
      </c>
      <c r="P19" s="46">
        <v>13</v>
      </c>
      <c r="Q19" s="46">
        <v>285</v>
      </c>
      <c r="R19" s="46">
        <v>19</v>
      </c>
      <c r="S19" s="46">
        <v>4</v>
      </c>
      <c r="T19" s="6">
        <f t="shared" si="2"/>
        <v>339.5</v>
      </c>
      <c r="U19" s="2">
        <f t="shared" si="5"/>
        <v>1322</v>
      </c>
      <c r="AB19" s="81">
        <v>262</v>
      </c>
    </row>
    <row r="20" spans="1:28" ht="24" customHeight="1" x14ac:dyDescent="0.2">
      <c r="A20" s="19" t="s">
        <v>27</v>
      </c>
      <c r="B20" s="45">
        <v>9</v>
      </c>
      <c r="C20" s="45">
        <v>214</v>
      </c>
      <c r="D20" s="45">
        <v>11</v>
      </c>
      <c r="E20" s="45">
        <v>4</v>
      </c>
      <c r="F20" s="8">
        <f t="shared" si="0"/>
        <v>250.5</v>
      </c>
      <c r="G20" s="35"/>
      <c r="H20" s="19" t="s">
        <v>24</v>
      </c>
      <c r="I20" s="46">
        <v>12</v>
      </c>
      <c r="J20" s="46">
        <v>276</v>
      </c>
      <c r="K20" s="46">
        <v>7</v>
      </c>
      <c r="L20" s="46">
        <v>8</v>
      </c>
      <c r="M20" s="8">
        <f t="shared" si="1"/>
        <v>316</v>
      </c>
      <c r="N20" s="2">
        <f>M17+M18+M19+M20</f>
        <v>1180</v>
      </c>
      <c r="O20" s="19" t="s">
        <v>45</v>
      </c>
      <c r="P20" s="45">
        <v>10</v>
      </c>
      <c r="Q20" s="45">
        <v>271</v>
      </c>
      <c r="R20" s="45">
        <v>17</v>
      </c>
      <c r="S20" s="45">
        <v>3</v>
      </c>
      <c r="T20" s="8">
        <f t="shared" si="2"/>
        <v>317.5</v>
      </c>
      <c r="U20" s="2">
        <f t="shared" si="5"/>
        <v>1304.5</v>
      </c>
      <c r="AB20" s="81">
        <v>275</v>
      </c>
    </row>
    <row r="21" spans="1:28" ht="24" customHeight="1" thickBot="1" x14ac:dyDescent="0.25">
      <c r="A21" s="19" t="s">
        <v>28</v>
      </c>
      <c r="B21" s="46">
        <v>11</v>
      </c>
      <c r="C21" s="46">
        <v>226</v>
      </c>
      <c r="D21" s="46">
        <v>13</v>
      </c>
      <c r="E21" s="46">
        <v>5</v>
      </c>
      <c r="F21" s="6">
        <f t="shared" si="0"/>
        <v>270</v>
      </c>
      <c r="G21" s="36"/>
      <c r="H21" s="20" t="s">
        <v>25</v>
      </c>
      <c r="I21" s="46">
        <v>10</v>
      </c>
      <c r="J21" s="46">
        <v>252</v>
      </c>
      <c r="K21" s="46">
        <v>8</v>
      </c>
      <c r="L21" s="46">
        <v>9</v>
      </c>
      <c r="M21" s="6">
        <f t="shared" si="1"/>
        <v>295.5</v>
      </c>
      <c r="N21" s="2">
        <f>M18+M19+M20+M21</f>
        <v>1211.5</v>
      </c>
      <c r="O21" s="21" t="s">
        <v>46</v>
      </c>
      <c r="P21" s="47">
        <v>10</v>
      </c>
      <c r="Q21" s="47">
        <v>277</v>
      </c>
      <c r="R21" s="47">
        <v>19</v>
      </c>
      <c r="S21" s="47">
        <v>3</v>
      </c>
      <c r="T21" s="7">
        <f t="shared" si="2"/>
        <v>327.5</v>
      </c>
      <c r="U21" s="3">
        <f t="shared" si="5"/>
        <v>1297.5</v>
      </c>
      <c r="AB21" s="81">
        <v>276</v>
      </c>
    </row>
    <row r="22" spans="1:28" ht="24" customHeight="1" thickBot="1" x14ac:dyDescent="0.25">
      <c r="A22" s="19" t="s">
        <v>1</v>
      </c>
      <c r="B22" s="46">
        <v>7</v>
      </c>
      <c r="C22" s="46">
        <v>210</v>
      </c>
      <c r="D22" s="46">
        <v>9</v>
      </c>
      <c r="E22" s="46">
        <v>4</v>
      </c>
      <c r="F22" s="6">
        <f t="shared" si="0"/>
        <v>241.5</v>
      </c>
      <c r="G22" s="2"/>
      <c r="H22" s="21" t="s">
        <v>26</v>
      </c>
      <c r="I22" s="47">
        <v>7</v>
      </c>
      <c r="J22" s="47">
        <v>291</v>
      </c>
      <c r="K22" s="47">
        <v>7</v>
      </c>
      <c r="L22" s="47">
        <v>9</v>
      </c>
      <c r="M22" s="6">
        <f t="shared" si="1"/>
        <v>331</v>
      </c>
      <c r="N22" s="3">
        <f>M19+M20+M21+M22</f>
        <v>1245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6" t="s">
        <v>47</v>
      </c>
      <c r="B23" s="187"/>
      <c r="C23" s="192" t="s">
        <v>50</v>
      </c>
      <c r="D23" s="193"/>
      <c r="E23" s="193"/>
      <c r="F23" s="194"/>
      <c r="G23" s="84">
        <f>MAX(G13:G19)</f>
        <v>1389.5</v>
      </c>
      <c r="H23" s="190" t="s">
        <v>48</v>
      </c>
      <c r="I23" s="191"/>
      <c r="J23" s="183" t="s">
        <v>50</v>
      </c>
      <c r="K23" s="184"/>
      <c r="L23" s="184"/>
      <c r="M23" s="185"/>
      <c r="N23" s="85">
        <f>MAX(N10:N22)</f>
        <v>1245</v>
      </c>
      <c r="O23" s="186" t="s">
        <v>49</v>
      </c>
      <c r="P23" s="187"/>
      <c r="Q23" s="192" t="s">
        <v>50</v>
      </c>
      <c r="R23" s="193"/>
      <c r="S23" s="193"/>
      <c r="T23" s="194"/>
      <c r="U23" s="84">
        <f>MAX(U13:U21)</f>
        <v>1592</v>
      </c>
      <c r="AB23" s="1"/>
    </row>
    <row r="24" spans="1:28" ht="13.5" customHeight="1" x14ac:dyDescent="0.2">
      <c r="A24" s="188"/>
      <c r="B24" s="189"/>
      <c r="C24" s="82" t="s">
        <v>73</v>
      </c>
      <c r="D24" s="86"/>
      <c r="E24" s="86"/>
      <c r="F24" s="87" t="s">
        <v>79</v>
      </c>
      <c r="G24" s="88"/>
      <c r="H24" s="188"/>
      <c r="I24" s="189"/>
      <c r="J24" s="82" t="s">
        <v>73</v>
      </c>
      <c r="K24" s="86"/>
      <c r="L24" s="86"/>
      <c r="M24" s="87" t="s">
        <v>93</v>
      </c>
      <c r="N24" s="88"/>
      <c r="O24" s="188"/>
      <c r="P24" s="189"/>
      <c r="Q24" s="82" t="s">
        <v>73</v>
      </c>
      <c r="R24" s="86"/>
      <c r="S24" s="86"/>
      <c r="T24" s="87" t="s">
        <v>81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5" t="s">
        <v>51</v>
      </c>
      <c r="B26" s="195"/>
      <c r="C26" s="195"/>
      <c r="D26" s="195"/>
      <c r="E26" s="19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2" workbookViewId="0">
      <selection activeCell="P10" sqref="P10:S21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6" t="s">
        <v>38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  <c r="N2" s="206"/>
      <c r="O2" s="206"/>
      <c r="P2" s="206"/>
      <c r="Q2" s="206"/>
      <c r="R2" s="206"/>
      <c r="S2" s="206"/>
      <c r="T2" s="206"/>
      <c r="U2" s="206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5" t="s">
        <v>54</v>
      </c>
      <c r="B4" s="205"/>
      <c r="C4" s="205"/>
      <c r="D4" s="51"/>
      <c r="E4" s="207" t="str">
        <f>'G-1'!E4:H4</f>
        <v>DE OBRA</v>
      </c>
      <c r="F4" s="207"/>
      <c r="G4" s="207"/>
      <c r="H4" s="207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3" t="s">
        <v>56</v>
      </c>
      <c r="B5" s="203"/>
      <c r="C5" s="203"/>
      <c r="D5" s="207" t="str">
        <f>'G-1'!D5:H5</f>
        <v>CALLE 45 X CARRERA 19</v>
      </c>
      <c r="E5" s="207"/>
      <c r="F5" s="207"/>
      <c r="G5" s="207"/>
      <c r="H5" s="207"/>
      <c r="I5" s="203" t="s">
        <v>53</v>
      </c>
      <c r="J5" s="203"/>
      <c r="K5" s="203"/>
      <c r="L5" s="181">
        <f>'G-1'!L5:N5</f>
        <v>4519</v>
      </c>
      <c r="M5" s="181"/>
      <c r="N5" s="181"/>
      <c r="O5" s="50"/>
      <c r="P5" s="203" t="s">
        <v>57</v>
      </c>
      <c r="Q5" s="203"/>
      <c r="R5" s="203"/>
      <c r="S5" s="181" t="s">
        <v>135</v>
      </c>
      <c r="T5" s="181"/>
      <c r="U5" s="181"/>
    </row>
    <row r="6" spans="1:28" ht="12.75" customHeight="1" x14ac:dyDescent="0.2">
      <c r="A6" s="203" t="s">
        <v>55</v>
      </c>
      <c r="B6" s="203"/>
      <c r="C6" s="203"/>
      <c r="D6" s="196"/>
      <c r="E6" s="196"/>
      <c r="F6" s="196"/>
      <c r="G6" s="196"/>
      <c r="H6" s="196"/>
      <c r="I6" s="203" t="s">
        <v>59</v>
      </c>
      <c r="J6" s="203"/>
      <c r="K6" s="203"/>
      <c r="L6" s="202"/>
      <c r="M6" s="202"/>
      <c r="N6" s="202"/>
      <c r="O6" s="54"/>
      <c r="P6" s="203" t="s">
        <v>58</v>
      </c>
      <c r="Q6" s="203"/>
      <c r="R6" s="203"/>
      <c r="S6" s="208">
        <f>'G-1'!S6:U6</f>
        <v>43294</v>
      </c>
      <c r="T6" s="208"/>
      <c r="U6" s="208"/>
    </row>
    <row r="7" spans="1:28" ht="7.5" customHeight="1" x14ac:dyDescent="0.2">
      <c r="A7" s="55"/>
      <c r="B7" s="49"/>
      <c r="C7" s="49"/>
      <c r="D7" s="49"/>
      <c r="E7" s="204"/>
      <c r="F7" s="204"/>
      <c r="G7" s="204"/>
      <c r="H7" s="204"/>
      <c r="I7" s="204"/>
      <c r="J7" s="204"/>
      <c r="K7" s="204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7" t="s">
        <v>36</v>
      </c>
      <c r="B8" s="199" t="s">
        <v>34</v>
      </c>
      <c r="C8" s="200"/>
      <c r="D8" s="200"/>
      <c r="E8" s="201"/>
      <c r="F8" s="197" t="s">
        <v>35</v>
      </c>
      <c r="G8" s="197" t="s">
        <v>37</v>
      </c>
      <c r="H8" s="197" t="s">
        <v>36</v>
      </c>
      <c r="I8" s="199" t="s">
        <v>34</v>
      </c>
      <c r="J8" s="200"/>
      <c r="K8" s="200"/>
      <c r="L8" s="201"/>
      <c r="M8" s="197" t="s">
        <v>35</v>
      </c>
      <c r="N8" s="197" t="s">
        <v>37</v>
      </c>
      <c r="O8" s="197" t="s">
        <v>36</v>
      </c>
      <c r="P8" s="199" t="s">
        <v>34</v>
      </c>
      <c r="Q8" s="200"/>
      <c r="R8" s="200"/>
      <c r="S8" s="201"/>
      <c r="T8" s="197" t="s">
        <v>35</v>
      </c>
      <c r="U8" s="197" t="s">
        <v>37</v>
      </c>
    </row>
    <row r="9" spans="1:28" ht="12" customHeight="1" x14ac:dyDescent="0.2">
      <c r="A9" s="198"/>
      <c r="B9" s="57" t="s">
        <v>52</v>
      </c>
      <c r="C9" s="57" t="s">
        <v>0</v>
      </c>
      <c r="D9" s="57" t="s">
        <v>2</v>
      </c>
      <c r="E9" s="58" t="s">
        <v>3</v>
      </c>
      <c r="F9" s="198"/>
      <c r="G9" s="198"/>
      <c r="H9" s="198"/>
      <c r="I9" s="59" t="s">
        <v>52</v>
      </c>
      <c r="J9" s="59" t="s">
        <v>0</v>
      </c>
      <c r="K9" s="57" t="s">
        <v>2</v>
      </c>
      <c r="L9" s="58" t="s">
        <v>3</v>
      </c>
      <c r="M9" s="198"/>
      <c r="N9" s="198"/>
      <c r="O9" s="198"/>
      <c r="P9" s="59" t="s">
        <v>52</v>
      </c>
      <c r="Q9" s="59" t="s">
        <v>0</v>
      </c>
      <c r="R9" s="57" t="s">
        <v>2</v>
      </c>
      <c r="S9" s="58" t="s">
        <v>3</v>
      </c>
      <c r="T9" s="198"/>
      <c r="U9" s="198"/>
    </row>
    <row r="10" spans="1:28" ht="24" customHeight="1" x14ac:dyDescent="0.2">
      <c r="A10" s="60" t="s">
        <v>11</v>
      </c>
      <c r="B10" s="61"/>
      <c r="C10" s="61"/>
      <c r="D10" s="61"/>
      <c r="E10" s="61"/>
      <c r="F10" s="62">
        <f t="shared" ref="F10:F22" si="0">B10*0.5+C10*1+D10*2+E10*2.5</f>
        <v>0</v>
      </c>
      <c r="G10" s="63"/>
      <c r="H10" s="64" t="s">
        <v>4</v>
      </c>
      <c r="I10" s="46"/>
      <c r="J10" s="46"/>
      <c r="K10" s="46"/>
      <c r="L10" s="46"/>
      <c r="M10" s="62">
        <f t="shared" ref="M10:M22" si="1">I10*0.5+J10*1+K10*2+L10*2.5</f>
        <v>0</v>
      </c>
      <c r="N10" s="65">
        <f>F20+F21+F22+M10</f>
        <v>0</v>
      </c>
      <c r="O10" s="64" t="s">
        <v>43</v>
      </c>
      <c r="P10" s="46"/>
      <c r="Q10" s="46"/>
      <c r="R10" s="46"/>
      <c r="S10" s="46"/>
      <c r="T10" s="62">
        <f t="shared" ref="T10:T21" si="2">P10*0.5+Q10*1+R10*2+S10*2.5</f>
        <v>0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/>
      <c r="C11" s="61"/>
      <c r="D11" s="61"/>
      <c r="E11" s="61"/>
      <c r="F11" s="62">
        <f t="shared" si="0"/>
        <v>0</v>
      </c>
      <c r="G11" s="63"/>
      <c r="H11" s="64" t="s">
        <v>5</v>
      </c>
      <c r="I11" s="46"/>
      <c r="J11" s="46"/>
      <c r="K11" s="46"/>
      <c r="L11" s="46"/>
      <c r="M11" s="62">
        <f t="shared" si="1"/>
        <v>0</v>
      </c>
      <c r="N11" s="65">
        <f>F21+F22+M10+M11</f>
        <v>0</v>
      </c>
      <c r="O11" s="64" t="s">
        <v>44</v>
      </c>
      <c r="P11" s="46"/>
      <c r="Q11" s="46"/>
      <c r="R11" s="46"/>
      <c r="S11" s="46"/>
      <c r="T11" s="62">
        <f t="shared" si="2"/>
        <v>0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/>
      <c r="C12" s="61"/>
      <c r="D12" s="61"/>
      <c r="E12" s="61"/>
      <c r="F12" s="62">
        <f t="shared" si="0"/>
        <v>0</v>
      </c>
      <c r="G12" s="63"/>
      <c r="H12" s="64" t="s">
        <v>6</v>
      </c>
      <c r="I12" s="46"/>
      <c r="J12" s="46"/>
      <c r="K12" s="46"/>
      <c r="L12" s="46"/>
      <c r="M12" s="62">
        <f t="shared" si="1"/>
        <v>0</v>
      </c>
      <c r="N12" s="63">
        <f>F22+M10+M11+M12</f>
        <v>0</v>
      </c>
      <c r="O12" s="64" t="s">
        <v>32</v>
      </c>
      <c r="P12" s="46"/>
      <c r="Q12" s="46"/>
      <c r="R12" s="46"/>
      <c r="S12" s="46"/>
      <c r="T12" s="62">
        <f t="shared" si="2"/>
        <v>0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/>
      <c r="C13" s="61"/>
      <c r="D13" s="61"/>
      <c r="E13" s="61"/>
      <c r="F13" s="62">
        <f t="shared" si="0"/>
        <v>0</v>
      </c>
      <c r="G13" s="63">
        <f t="shared" ref="G13:G19" si="3">F10+F11+F12+F13</f>
        <v>0</v>
      </c>
      <c r="H13" s="64" t="s">
        <v>7</v>
      </c>
      <c r="I13" s="46"/>
      <c r="J13" s="46"/>
      <c r="K13" s="46"/>
      <c r="L13" s="46"/>
      <c r="M13" s="62">
        <f t="shared" si="1"/>
        <v>0</v>
      </c>
      <c r="N13" s="63">
        <f t="shared" ref="N13:N18" si="4">M10+M11+M12+M13</f>
        <v>0</v>
      </c>
      <c r="O13" s="64" t="s">
        <v>33</v>
      </c>
      <c r="P13" s="46"/>
      <c r="Q13" s="46"/>
      <c r="R13" s="46"/>
      <c r="S13" s="46"/>
      <c r="T13" s="62">
        <f t="shared" si="2"/>
        <v>0</v>
      </c>
      <c r="U13" s="63">
        <f t="shared" ref="U13:U21" si="5">T10+T11+T12+T13</f>
        <v>0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/>
      <c r="C14" s="61"/>
      <c r="D14" s="61"/>
      <c r="E14" s="61"/>
      <c r="F14" s="62">
        <f t="shared" si="0"/>
        <v>0</v>
      </c>
      <c r="G14" s="63">
        <f t="shared" si="3"/>
        <v>0</v>
      </c>
      <c r="H14" s="64" t="s">
        <v>9</v>
      </c>
      <c r="I14" s="46"/>
      <c r="J14" s="46"/>
      <c r="K14" s="46"/>
      <c r="L14" s="46"/>
      <c r="M14" s="62">
        <f t="shared" si="1"/>
        <v>0</v>
      </c>
      <c r="N14" s="63">
        <f t="shared" si="4"/>
        <v>0</v>
      </c>
      <c r="O14" s="64" t="s">
        <v>29</v>
      </c>
      <c r="P14" s="45"/>
      <c r="Q14" s="45"/>
      <c r="R14" s="45"/>
      <c r="S14" s="45"/>
      <c r="T14" s="62">
        <f t="shared" si="2"/>
        <v>0</v>
      </c>
      <c r="U14" s="63">
        <f t="shared" si="5"/>
        <v>0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/>
      <c r="C15" s="61"/>
      <c r="D15" s="61"/>
      <c r="E15" s="61"/>
      <c r="F15" s="62">
        <f t="shared" si="0"/>
        <v>0</v>
      </c>
      <c r="G15" s="63">
        <f t="shared" si="3"/>
        <v>0</v>
      </c>
      <c r="H15" s="64" t="s">
        <v>12</v>
      </c>
      <c r="I15" s="46"/>
      <c r="J15" s="46"/>
      <c r="K15" s="46"/>
      <c r="L15" s="46"/>
      <c r="M15" s="62">
        <f t="shared" si="1"/>
        <v>0</v>
      </c>
      <c r="N15" s="63">
        <f t="shared" si="4"/>
        <v>0</v>
      </c>
      <c r="O15" s="60" t="s">
        <v>30</v>
      </c>
      <c r="P15" s="46"/>
      <c r="Q15" s="46"/>
      <c r="R15" s="46"/>
      <c r="S15" s="46"/>
      <c r="T15" s="62">
        <f t="shared" si="2"/>
        <v>0</v>
      </c>
      <c r="U15" s="63">
        <f t="shared" si="5"/>
        <v>0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/>
      <c r="C16" s="61"/>
      <c r="D16" s="61"/>
      <c r="E16" s="61"/>
      <c r="F16" s="62">
        <f t="shared" si="0"/>
        <v>0</v>
      </c>
      <c r="G16" s="63">
        <f t="shared" si="3"/>
        <v>0</v>
      </c>
      <c r="H16" s="64" t="s">
        <v>15</v>
      </c>
      <c r="I16" s="46"/>
      <c r="J16" s="46"/>
      <c r="K16" s="46"/>
      <c r="L16" s="46"/>
      <c r="M16" s="62">
        <f t="shared" si="1"/>
        <v>0</v>
      </c>
      <c r="N16" s="63">
        <f t="shared" si="4"/>
        <v>0</v>
      </c>
      <c r="O16" s="64" t="s">
        <v>8</v>
      </c>
      <c r="P16" s="46"/>
      <c r="Q16" s="46"/>
      <c r="R16" s="46"/>
      <c r="S16" s="46"/>
      <c r="T16" s="62">
        <f t="shared" si="2"/>
        <v>0</v>
      </c>
      <c r="U16" s="63">
        <f t="shared" si="5"/>
        <v>0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/>
      <c r="C17" s="61"/>
      <c r="D17" s="61"/>
      <c r="E17" s="61"/>
      <c r="F17" s="62">
        <f t="shared" si="0"/>
        <v>0</v>
      </c>
      <c r="G17" s="63">
        <f t="shared" si="3"/>
        <v>0</v>
      </c>
      <c r="H17" s="64" t="s">
        <v>18</v>
      </c>
      <c r="I17" s="46"/>
      <c r="J17" s="46"/>
      <c r="K17" s="46"/>
      <c r="L17" s="46"/>
      <c r="M17" s="62">
        <f t="shared" si="1"/>
        <v>0</v>
      </c>
      <c r="N17" s="63">
        <f t="shared" si="4"/>
        <v>0</v>
      </c>
      <c r="O17" s="64" t="s">
        <v>10</v>
      </c>
      <c r="P17" s="46"/>
      <c r="Q17" s="46"/>
      <c r="R17" s="46"/>
      <c r="S17" s="46"/>
      <c r="T17" s="62">
        <f t="shared" si="2"/>
        <v>0</v>
      </c>
      <c r="U17" s="63">
        <f t="shared" si="5"/>
        <v>0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/>
      <c r="C18" s="61"/>
      <c r="D18" s="61"/>
      <c r="E18" s="61"/>
      <c r="F18" s="62">
        <f t="shared" si="0"/>
        <v>0</v>
      </c>
      <c r="G18" s="63">
        <f t="shared" si="3"/>
        <v>0</v>
      </c>
      <c r="H18" s="64" t="s">
        <v>20</v>
      </c>
      <c r="I18" s="46"/>
      <c r="J18" s="46"/>
      <c r="K18" s="46"/>
      <c r="L18" s="46"/>
      <c r="M18" s="62">
        <f t="shared" si="1"/>
        <v>0</v>
      </c>
      <c r="N18" s="63">
        <f t="shared" si="4"/>
        <v>0</v>
      </c>
      <c r="O18" s="64" t="s">
        <v>13</v>
      </c>
      <c r="P18" s="46"/>
      <c r="Q18" s="46"/>
      <c r="R18" s="46"/>
      <c r="S18" s="46"/>
      <c r="T18" s="62">
        <f t="shared" si="2"/>
        <v>0</v>
      </c>
      <c r="U18" s="63">
        <f t="shared" si="5"/>
        <v>0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/>
      <c r="C19" s="69"/>
      <c r="D19" s="69"/>
      <c r="E19" s="69"/>
      <c r="F19" s="70">
        <f t="shared" si="0"/>
        <v>0</v>
      </c>
      <c r="G19" s="71">
        <f t="shared" si="3"/>
        <v>0</v>
      </c>
      <c r="H19" s="72" t="s">
        <v>22</v>
      </c>
      <c r="I19" s="45"/>
      <c r="J19" s="45"/>
      <c r="K19" s="45"/>
      <c r="L19" s="45"/>
      <c r="M19" s="62">
        <f t="shared" si="1"/>
        <v>0</v>
      </c>
      <c r="N19" s="63">
        <f>M16+M17+M18+M19</f>
        <v>0</v>
      </c>
      <c r="O19" s="64" t="s">
        <v>16</v>
      </c>
      <c r="P19" s="46"/>
      <c r="Q19" s="46"/>
      <c r="R19" s="46"/>
      <c r="S19" s="46"/>
      <c r="T19" s="62">
        <f t="shared" si="2"/>
        <v>0</v>
      </c>
      <c r="U19" s="63">
        <f t="shared" si="5"/>
        <v>0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/>
      <c r="C20" s="67"/>
      <c r="D20" s="67"/>
      <c r="E20" s="67"/>
      <c r="F20" s="73">
        <f t="shared" si="0"/>
        <v>0</v>
      </c>
      <c r="G20" s="74"/>
      <c r="H20" s="64" t="s">
        <v>24</v>
      </c>
      <c r="I20" s="46"/>
      <c r="J20" s="46"/>
      <c r="K20" s="46"/>
      <c r="L20" s="46"/>
      <c r="M20" s="73">
        <f t="shared" si="1"/>
        <v>0</v>
      </c>
      <c r="N20" s="63">
        <f>M17+M18+M19+M20</f>
        <v>0</v>
      </c>
      <c r="O20" s="64" t="s">
        <v>45</v>
      </c>
      <c r="P20" s="45"/>
      <c r="Q20" s="45"/>
      <c r="R20" s="45"/>
      <c r="S20" s="45"/>
      <c r="T20" s="73">
        <f t="shared" si="2"/>
        <v>0</v>
      </c>
      <c r="U20" s="63">
        <f t="shared" si="5"/>
        <v>0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/>
      <c r="C21" s="61"/>
      <c r="D21" s="61"/>
      <c r="E21" s="61"/>
      <c r="F21" s="62">
        <f t="shared" si="0"/>
        <v>0</v>
      </c>
      <c r="G21" s="75"/>
      <c r="H21" s="72" t="s">
        <v>25</v>
      </c>
      <c r="I21" s="46"/>
      <c r="J21" s="46"/>
      <c r="K21" s="46"/>
      <c r="L21" s="46"/>
      <c r="M21" s="62">
        <f t="shared" si="1"/>
        <v>0</v>
      </c>
      <c r="N21" s="63">
        <f>M18+M19+M20+M21</f>
        <v>0</v>
      </c>
      <c r="O21" s="68" t="s">
        <v>46</v>
      </c>
      <c r="P21" s="47"/>
      <c r="Q21" s="47"/>
      <c r="R21" s="47"/>
      <c r="S21" s="47"/>
      <c r="T21" s="70">
        <f t="shared" si="2"/>
        <v>0</v>
      </c>
      <c r="U21" s="71">
        <f t="shared" si="5"/>
        <v>0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/>
      <c r="C22" s="61"/>
      <c r="D22" s="61"/>
      <c r="E22" s="61"/>
      <c r="F22" s="62">
        <f t="shared" si="0"/>
        <v>0</v>
      </c>
      <c r="G22" s="63"/>
      <c r="H22" s="68" t="s">
        <v>26</v>
      </c>
      <c r="I22" s="47"/>
      <c r="J22" s="47"/>
      <c r="K22" s="47"/>
      <c r="L22" s="47"/>
      <c r="M22" s="62">
        <f t="shared" si="1"/>
        <v>0</v>
      </c>
      <c r="N22" s="71">
        <f>M19+M20+M21+M22</f>
        <v>0</v>
      </c>
      <c r="O22" s="64"/>
      <c r="P22" s="67"/>
      <c r="Q22" s="163"/>
      <c r="R22" s="163"/>
      <c r="S22" s="163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12" t="s">
        <v>47</v>
      </c>
      <c r="B23" s="213"/>
      <c r="C23" s="218" t="s">
        <v>50</v>
      </c>
      <c r="D23" s="219"/>
      <c r="E23" s="219"/>
      <c r="F23" s="220"/>
      <c r="G23" s="89">
        <f>MAX(G13:G19)</f>
        <v>0</v>
      </c>
      <c r="H23" s="216" t="s">
        <v>48</v>
      </c>
      <c r="I23" s="217"/>
      <c r="J23" s="209" t="s">
        <v>50</v>
      </c>
      <c r="K23" s="210"/>
      <c r="L23" s="210"/>
      <c r="M23" s="211"/>
      <c r="N23" s="90">
        <f>MAX(N10:N22)</f>
        <v>0</v>
      </c>
      <c r="O23" s="212" t="s">
        <v>49</v>
      </c>
      <c r="P23" s="213"/>
      <c r="Q23" s="218" t="s">
        <v>50</v>
      </c>
      <c r="R23" s="219"/>
      <c r="S23" s="219"/>
      <c r="T23" s="220"/>
      <c r="U23" s="89">
        <f>MAX(U13:U21)</f>
        <v>0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4"/>
      <c r="B24" s="215"/>
      <c r="C24" s="83" t="s">
        <v>73</v>
      </c>
      <c r="D24" s="86"/>
      <c r="E24" s="86"/>
      <c r="F24" s="87" t="s">
        <v>65</v>
      </c>
      <c r="G24" s="88"/>
      <c r="H24" s="214"/>
      <c r="I24" s="215"/>
      <c r="J24" s="83" t="s">
        <v>73</v>
      </c>
      <c r="K24" s="86"/>
      <c r="L24" s="86"/>
      <c r="M24" s="87" t="s">
        <v>67</v>
      </c>
      <c r="N24" s="88"/>
      <c r="O24" s="214"/>
      <c r="P24" s="215"/>
      <c r="Q24" s="83" t="s">
        <v>73</v>
      </c>
      <c r="R24" s="86"/>
      <c r="S24" s="86"/>
      <c r="T24" s="164" t="s">
        <v>69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95" t="s">
        <v>51</v>
      </c>
      <c r="B26" s="195"/>
      <c r="C26" s="195"/>
      <c r="D26" s="195"/>
      <c r="E26" s="19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workbookViewId="0">
      <selection activeCell="L6" sqref="L6:N6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8" t="s">
        <v>38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178"/>
      <c r="S2" s="178"/>
      <c r="T2" s="178"/>
      <c r="U2" s="17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6" t="s">
        <v>54</v>
      </c>
      <c r="B4" s="176"/>
      <c r="C4" s="176"/>
      <c r="D4" s="26"/>
      <c r="E4" s="180" t="str">
        <f>'G-1'!E4:H4</f>
        <v>DE OBRA</v>
      </c>
      <c r="F4" s="180"/>
      <c r="G4" s="180"/>
      <c r="H4" s="18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0" t="s">
        <v>56</v>
      </c>
      <c r="B5" s="170"/>
      <c r="C5" s="170"/>
      <c r="D5" s="180" t="str">
        <f>'G-1'!D5:H5</f>
        <v>CALLE 45 X CARRERA 19</v>
      </c>
      <c r="E5" s="180"/>
      <c r="F5" s="180"/>
      <c r="G5" s="180"/>
      <c r="H5" s="180"/>
      <c r="I5" s="170" t="s">
        <v>53</v>
      </c>
      <c r="J5" s="170"/>
      <c r="K5" s="170"/>
      <c r="L5" s="181">
        <f>'G-1'!L5:N5</f>
        <v>4519</v>
      </c>
      <c r="M5" s="181"/>
      <c r="N5" s="181"/>
      <c r="O5" s="12"/>
      <c r="P5" s="170" t="s">
        <v>57</v>
      </c>
      <c r="Q5" s="170"/>
      <c r="R5" s="170"/>
      <c r="S5" s="179" t="s">
        <v>94</v>
      </c>
      <c r="T5" s="179"/>
      <c r="U5" s="179"/>
    </row>
    <row r="6" spans="1:28" ht="12.75" customHeight="1" x14ac:dyDescent="0.2">
      <c r="A6" s="170" t="s">
        <v>55</v>
      </c>
      <c r="B6" s="170"/>
      <c r="C6" s="170"/>
      <c r="D6" s="177" t="s">
        <v>154</v>
      </c>
      <c r="E6" s="177"/>
      <c r="F6" s="177"/>
      <c r="G6" s="177"/>
      <c r="H6" s="177"/>
      <c r="I6" s="170" t="s">
        <v>59</v>
      </c>
      <c r="J6" s="170"/>
      <c r="K6" s="170"/>
      <c r="L6" s="182">
        <v>2</v>
      </c>
      <c r="M6" s="182"/>
      <c r="N6" s="182"/>
      <c r="O6" s="42"/>
      <c r="P6" s="170" t="s">
        <v>58</v>
      </c>
      <c r="Q6" s="170"/>
      <c r="R6" s="170"/>
      <c r="S6" s="175">
        <f>'G-1'!S6:U6</f>
        <v>43294</v>
      </c>
      <c r="T6" s="175"/>
      <c r="U6" s="175"/>
    </row>
    <row r="7" spans="1:28" ht="7.5" customHeight="1" x14ac:dyDescent="0.2">
      <c r="A7" s="13"/>
      <c r="B7" s="11"/>
      <c r="C7" s="11"/>
      <c r="D7" s="11"/>
      <c r="E7" s="174"/>
      <c r="F7" s="174"/>
      <c r="G7" s="174"/>
      <c r="H7" s="174"/>
      <c r="I7" s="174"/>
      <c r="J7" s="174"/>
      <c r="K7" s="17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7" t="s">
        <v>36</v>
      </c>
      <c r="B8" s="171" t="s">
        <v>34</v>
      </c>
      <c r="C8" s="172"/>
      <c r="D8" s="172"/>
      <c r="E8" s="173"/>
      <c r="F8" s="167" t="s">
        <v>35</v>
      </c>
      <c r="G8" s="167" t="s">
        <v>37</v>
      </c>
      <c r="H8" s="167" t="s">
        <v>36</v>
      </c>
      <c r="I8" s="171" t="s">
        <v>34</v>
      </c>
      <c r="J8" s="172"/>
      <c r="K8" s="172"/>
      <c r="L8" s="173"/>
      <c r="M8" s="167" t="s">
        <v>35</v>
      </c>
      <c r="N8" s="167" t="s">
        <v>37</v>
      </c>
      <c r="O8" s="167" t="s">
        <v>36</v>
      </c>
      <c r="P8" s="171" t="s">
        <v>34</v>
      </c>
      <c r="Q8" s="172"/>
      <c r="R8" s="172"/>
      <c r="S8" s="173"/>
      <c r="T8" s="167" t="s">
        <v>35</v>
      </c>
      <c r="U8" s="167" t="s">
        <v>37</v>
      </c>
    </row>
    <row r="9" spans="1:28" ht="12" customHeight="1" x14ac:dyDescent="0.2">
      <c r="A9" s="169"/>
      <c r="B9" s="15" t="s">
        <v>52</v>
      </c>
      <c r="C9" s="15" t="s">
        <v>0</v>
      </c>
      <c r="D9" s="15" t="s">
        <v>2</v>
      </c>
      <c r="E9" s="16" t="s">
        <v>3</v>
      </c>
      <c r="F9" s="169"/>
      <c r="G9" s="169"/>
      <c r="H9" s="169"/>
      <c r="I9" s="17" t="s">
        <v>52</v>
      </c>
      <c r="J9" s="17" t="s">
        <v>0</v>
      </c>
      <c r="K9" s="15" t="s">
        <v>2</v>
      </c>
      <c r="L9" s="16" t="s">
        <v>3</v>
      </c>
      <c r="M9" s="169"/>
      <c r="N9" s="169"/>
      <c r="O9" s="169"/>
      <c r="P9" s="17" t="s">
        <v>52</v>
      </c>
      <c r="Q9" s="17" t="s">
        <v>0</v>
      </c>
      <c r="R9" s="15" t="s">
        <v>2</v>
      </c>
      <c r="S9" s="16" t="s">
        <v>3</v>
      </c>
      <c r="T9" s="169"/>
      <c r="U9" s="169"/>
    </row>
    <row r="10" spans="1:28" ht="24" customHeight="1" x14ac:dyDescent="0.2">
      <c r="A10" s="18" t="s">
        <v>11</v>
      </c>
      <c r="B10" s="61">
        <v>129</v>
      </c>
      <c r="C10" s="61">
        <v>149</v>
      </c>
      <c r="D10" s="61">
        <v>4</v>
      </c>
      <c r="E10" s="61">
        <v>2</v>
      </c>
      <c r="F10" s="62">
        <f>B10*0.5+C10*1+D10*2+E10*2.5</f>
        <v>226.5</v>
      </c>
      <c r="G10" s="2"/>
      <c r="H10" s="19" t="s">
        <v>4</v>
      </c>
      <c r="I10" s="46">
        <v>54</v>
      </c>
      <c r="J10" s="46">
        <v>108</v>
      </c>
      <c r="K10" s="46">
        <v>5</v>
      </c>
      <c r="L10" s="46">
        <v>8</v>
      </c>
      <c r="M10" s="6">
        <f>I10*0.5+J10*1+K10*2+L10*2.5</f>
        <v>165</v>
      </c>
      <c r="N10" s="9">
        <f>F20+F21+F22+M10</f>
        <v>622.5</v>
      </c>
      <c r="O10" s="19" t="s">
        <v>43</v>
      </c>
      <c r="P10" s="46">
        <v>58</v>
      </c>
      <c r="Q10" s="46">
        <v>143</v>
      </c>
      <c r="R10" s="46">
        <v>8</v>
      </c>
      <c r="S10" s="46">
        <v>4</v>
      </c>
      <c r="T10" s="6">
        <f>P10*0.5+Q10*1+R10*2+S10*2.5</f>
        <v>198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61">
        <v>114</v>
      </c>
      <c r="C11" s="61">
        <v>133</v>
      </c>
      <c r="D11" s="61">
        <v>3</v>
      </c>
      <c r="E11" s="61">
        <v>6</v>
      </c>
      <c r="F11" s="6">
        <f t="shared" ref="F11:F22" si="0">B11*0.5+C11*1+D11*2+E11*2.5</f>
        <v>211</v>
      </c>
      <c r="G11" s="2"/>
      <c r="H11" s="19" t="s">
        <v>5</v>
      </c>
      <c r="I11" s="46">
        <v>69</v>
      </c>
      <c r="J11" s="46">
        <v>174</v>
      </c>
      <c r="K11" s="46">
        <v>4</v>
      </c>
      <c r="L11" s="46">
        <v>4</v>
      </c>
      <c r="M11" s="6">
        <f t="shared" ref="M11:M22" si="1">I11*0.5+J11*1+K11*2+L11*2.5</f>
        <v>226.5</v>
      </c>
      <c r="N11" s="9">
        <f>F21+F22+M10+M11</f>
        <v>682</v>
      </c>
      <c r="O11" s="19" t="s">
        <v>44</v>
      </c>
      <c r="P11" s="46">
        <v>64</v>
      </c>
      <c r="Q11" s="46">
        <v>159</v>
      </c>
      <c r="R11" s="46">
        <v>5</v>
      </c>
      <c r="S11" s="46">
        <v>8</v>
      </c>
      <c r="T11" s="6">
        <f t="shared" ref="T11:T21" si="2">P11*0.5+Q11*1+R11*2+S11*2.5</f>
        <v>221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61">
        <v>92</v>
      </c>
      <c r="C12" s="61">
        <v>106</v>
      </c>
      <c r="D12" s="61">
        <v>5</v>
      </c>
      <c r="E12" s="61">
        <v>4</v>
      </c>
      <c r="F12" s="6">
        <f t="shared" si="0"/>
        <v>172</v>
      </c>
      <c r="G12" s="2"/>
      <c r="H12" s="19" t="s">
        <v>6</v>
      </c>
      <c r="I12" s="46">
        <v>49</v>
      </c>
      <c r="J12" s="46">
        <v>159</v>
      </c>
      <c r="K12" s="46">
        <v>7</v>
      </c>
      <c r="L12" s="46">
        <v>0</v>
      </c>
      <c r="M12" s="6">
        <f t="shared" si="1"/>
        <v>197.5</v>
      </c>
      <c r="N12" s="2">
        <f>F22+M10+M11+M12</f>
        <v>739.5</v>
      </c>
      <c r="O12" s="19" t="s">
        <v>32</v>
      </c>
      <c r="P12" s="46">
        <v>70</v>
      </c>
      <c r="Q12" s="46">
        <v>133</v>
      </c>
      <c r="R12" s="46">
        <v>8</v>
      </c>
      <c r="S12" s="46">
        <v>5</v>
      </c>
      <c r="T12" s="6">
        <f t="shared" si="2"/>
        <v>196.5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61">
        <v>83</v>
      </c>
      <c r="C13" s="61">
        <v>108</v>
      </c>
      <c r="D13" s="61">
        <v>5</v>
      </c>
      <c r="E13" s="61">
        <v>5</v>
      </c>
      <c r="F13" s="6">
        <f t="shared" si="0"/>
        <v>172</v>
      </c>
      <c r="G13" s="2">
        <f>F10+F11+F12+F13</f>
        <v>781.5</v>
      </c>
      <c r="H13" s="19" t="s">
        <v>7</v>
      </c>
      <c r="I13" s="46">
        <v>59</v>
      </c>
      <c r="J13" s="46">
        <v>162</v>
      </c>
      <c r="K13" s="46">
        <v>8</v>
      </c>
      <c r="L13" s="46">
        <v>1</v>
      </c>
      <c r="M13" s="6">
        <f t="shared" si="1"/>
        <v>210</v>
      </c>
      <c r="N13" s="2">
        <f t="shared" ref="N13:N18" si="3">M10+M11+M12+M13</f>
        <v>799</v>
      </c>
      <c r="O13" s="19" t="s">
        <v>33</v>
      </c>
      <c r="P13" s="46">
        <v>79</v>
      </c>
      <c r="Q13" s="46">
        <v>150</v>
      </c>
      <c r="R13" s="46">
        <v>6</v>
      </c>
      <c r="S13" s="46">
        <v>4</v>
      </c>
      <c r="T13" s="6">
        <f t="shared" si="2"/>
        <v>211.5</v>
      </c>
      <c r="U13" s="2">
        <f t="shared" ref="U13:U21" si="4">T10+T11+T12+T13</f>
        <v>827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61">
        <v>81</v>
      </c>
      <c r="C14" s="61">
        <v>110</v>
      </c>
      <c r="D14" s="61">
        <v>6</v>
      </c>
      <c r="E14" s="61">
        <v>8</v>
      </c>
      <c r="F14" s="6">
        <f t="shared" si="0"/>
        <v>182.5</v>
      </c>
      <c r="G14" s="2">
        <f t="shared" ref="G14:G19" si="5">F11+F12+F13+F14</f>
        <v>737.5</v>
      </c>
      <c r="H14" s="19" t="s">
        <v>9</v>
      </c>
      <c r="I14" s="46">
        <v>44</v>
      </c>
      <c r="J14" s="46">
        <v>174</v>
      </c>
      <c r="K14" s="46">
        <v>8</v>
      </c>
      <c r="L14" s="46">
        <v>0</v>
      </c>
      <c r="M14" s="6">
        <f t="shared" si="1"/>
        <v>212</v>
      </c>
      <c r="N14" s="2">
        <f t="shared" si="3"/>
        <v>846</v>
      </c>
      <c r="O14" s="19" t="s">
        <v>29</v>
      </c>
      <c r="P14" s="45">
        <v>70</v>
      </c>
      <c r="Q14" s="45">
        <v>154</v>
      </c>
      <c r="R14" s="45">
        <v>7</v>
      </c>
      <c r="S14" s="45">
        <v>2</v>
      </c>
      <c r="T14" s="6">
        <f t="shared" si="2"/>
        <v>208</v>
      </c>
      <c r="U14" s="2">
        <f t="shared" si="4"/>
        <v>837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61">
        <v>52</v>
      </c>
      <c r="C15" s="61">
        <v>90</v>
      </c>
      <c r="D15" s="61">
        <v>4</v>
      </c>
      <c r="E15" s="61">
        <v>4</v>
      </c>
      <c r="F15" s="6">
        <f t="shared" si="0"/>
        <v>134</v>
      </c>
      <c r="G15" s="2">
        <f t="shared" si="5"/>
        <v>660.5</v>
      </c>
      <c r="H15" s="19" t="s">
        <v>12</v>
      </c>
      <c r="I15" s="46">
        <v>45</v>
      </c>
      <c r="J15" s="46">
        <v>165</v>
      </c>
      <c r="K15" s="46">
        <v>5</v>
      </c>
      <c r="L15" s="46">
        <v>2</v>
      </c>
      <c r="M15" s="6">
        <f t="shared" si="1"/>
        <v>202.5</v>
      </c>
      <c r="N15" s="2">
        <f t="shared" si="3"/>
        <v>822</v>
      </c>
      <c r="O15" s="18" t="s">
        <v>30</v>
      </c>
      <c r="P15" s="46">
        <v>83</v>
      </c>
      <c r="Q15" s="46">
        <v>180</v>
      </c>
      <c r="R15" s="46">
        <v>5</v>
      </c>
      <c r="S15" s="46">
        <v>4</v>
      </c>
      <c r="T15" s="6">
        <f t="shared" si="2"/>
        <v>241.5</v>
      </c>
      <c r="U15" s="2">
        <f t="shared" si="4"/>
        <v>857.5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61">
        <v>49</v>
      </c>
      <c r="C16" s="61">
        <v>111</v>
      </c>
      <c r="D16" s="61">
        <v>6</v>
      </c>
      <c r="E16" s="61">
        <v>5</v>
      </c>
      <c r="F16" s="6">
        <f t="shared" si="0"/>
        <v>160</v>
      </c>
      <c r="G16" s="2">
        <f t="shared" si="5"/>
        <v>648.5</v>
      </c>
      <c r="H16" s="19" t="s">
        <v>15</v>
      </c>
      <c r="I16" s="46">
        <v>42</v>
      </c>
      <c r="J16" s="46">
        <v>145</v>
      </c>
      <c r="K16" s="46">
        <v>6</v>
      </c>
      <c r="L16" s="46">
        <v>1</v>
      </c>
      <c r="M16" s="6">
        <f t="shared" si="1"/>
        <v>180.5</v>
      </c>
      <c r="N16" s="2">
        <f t="shared" si="3"/>
        <v>805</v>
      </c>
      <c r="O16" s="19" t="s">
        <v>8</v>
      </c>
      <c r="P16" s="46">
        <v>81</v>
      </c>
      <c r="Q16" s="46">
        <v>164</v>
      </c>
      <c r="R16" s="46">
        <v>8</v>
      </c>
      <c r="S16" s="46">
        <v>5</v>
      </c>
      <c r="T16" s="6">
        <f t="shared" si="2"/>
        <v>233</v>
      </c>
      <c r="U16" s="2">
        <f t="shared" si="4"/>
        <v>894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61">
        <v>73</v>
      </c>
      <c r="C17" s="61">
        <v>92</v>
      </c>
      <c r="D17" s="61">
        <v>3</v>
      </c>
      <c r="E17" s="61">
        <v>0</v>
      </c>
      <c r="F17" s="6">
        <f t="shared" si="0"/>
        <v>134.5</v>
      </c>
      <c r="G17" s="2">
        <f t="shared" si="5"/>
        <v>611</v>
      </c>
      <c r="H17" s="19" t="s">
        <v>18</v>
      </c>
      <c r="I17" s="46">
        <v>87</v>
      </c>
      <c r="J17" s="46">
        <v>149</v>
      </c>
      <c r="K17" s="46">
        <v>9</v>
      </c>
      <c r="L17" s="46">
        <v>2</v>
      </c>
      <c r="M17" s="6">
        <f t="shared" si="1"/>
        <v>215.5</v>
      </c>
      <c r="N17" s="2">
        <f t="shared" si="3"/>
        <v>810.5</v>
      </c>
      <c r="O17" s="19" t="s">
        <v>10</v>
      </c>
      <c r="P17" s="46">
        <v>103</v>
      </c>
      <c r="Q17" s="46">
        <v>147</v>
      </c>
      <c r="R17" s="46">
        <v>7</v>
      </c>
      <c r="S17" s="46">
        <v>5</v>
      </c>
      <c r="T17" s="6">
        <f t="shared" si="2"/>
        <v>225</v>
      </c>
      <c r="U17" s="2">
        <f t="shared" si="4"/>
        <v>907.5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61">
        <v>59</v>
      </c>
      <c r="C18" s="61">
        <v>114</v>
      </c>
      <c r="D18" s="61">
        <v>5</v>
      </c>
      <c r="E18" s="61">
        <v>8</v>
      </c>
      <c r="F18" s="6">
        <f t="shared" si="0"/>
        <v>173.5</v>
      </c>
      <c r="G18" s="2">
        <f t="shared" si="5"/>
        <v>602</v>
      </c>
      <c r="H18" s="19" t="s">
        <v>20</v>
      </c>
      <c r="I18" s="46">
        <v>79</v>
      </c>
      <c r="J18" s="46">
        <v>130</v>
      </c>
      <c r="K18" s="46">
        <v>10</v>
      </c>
      <c r="L18" s="46">
        <v>0</v>
      </c>
      <c r="M18" s="6">
        <f t="shared" si="1"/>
        <v>189.5</v>
      </c>
      <c r="N18" s="2">
        <f t="shared" si="3"/>
        <v>788</v>
      </c>
      <c r="O18" s="19" t="s">
        <v>13</v>
      </c>
      <c r="P18" s="46">
        <v>74</v>
      </c>
      <c r="Q18" s="46">
        <v>194</v>
      </c>
      <c r="R18" s="46">
        <v>7</v>
      </c>
      <c r="S18" s="46">
        <v>9</v>
      </c>
      <c r="T18" s="6">
        <f t="shared" si="2"/>
        <v>267.5</v>
      </c>
      <c r="U18" s="2">
        <f t="shared" si="4"/>
        <v>967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69">
        <v>69</v>
      </c>
      <c r="C19" s="69">
        <v>102</v>
      </c>
      <c r="D19" s="69">
        <v>5</v>
      </c>
      <c r="E19" s="69">
        <v>3</v>
      </c>
      <c r="F19" s="7">
        <f t="shared" si="0"/>
        <v>154</v>
      </c>
      <c r="G19" s="3">
        <f t="shared" si="5"/>
        <v>622</v>
      </c>
      <c r="H19" s="20" t="s">
        <v>22</v>
      </c>
      <c r="I19" s="45">
        <v>54</v>
      </c>
      <c r="J19" s="45">
        <v>142</v>
      </c>
      <c r="K19" s="45">
        <v>6</v>
      </c>
      <c r="L19" s="45">
        <v>3</v>
      </c>
      <c r="M19" s="6">
        <f t="shared" si="1"/>
        <v>188.5</v>
      </c>
      <c r="N19" s="2">
        <f>M16+M17+M18+M19</f>
        <v>774</v>
      </c>
      <c r="O19" s="19" t="s">
        <v>16</v>
      </c>
      <c r="P19" s="46">
        <v>70</v>
      </c>
      <c r="Q19" s="46">
        <v>181</v>
      </c>
      <c r="R19" s="46">
        <v>4</v>
      </c>
      <c r="S19" s="46">
        <v>2</v>
      </c>
      <c r="T19" s="6">
        <f t="shared" si="2"/>
        <v>229</v>
      </c>
      <c r="U19" s="2">
        <f t="shared" si="4"/>
        <v>954.5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166">
        <v>44</v>
      </c>
      <c r="C20" s="166">
        <v>117</v>
      </c>
      <c r="D20" s="166">
        <v>4</v>
      </c>
      <c r="E20" s="166">
        <v>8</v>
      </c>
      <c r="F20" s="8">
        <f t="shared" si="0"/>
        <v>167</v>
      </c>
      <c r="G20" s="35"/>
      <c r="H20" s="19" t="s">
        <v>24</v>
      </c>
      <c r="I20" s="46">
        <v>67</v>
      </c>
      <c r="J20" s="46">
        <v>138</v>
      </c>
      <c r="K20" s="46">
        <v>12</v>
      </c>
      <c r="L20" s="46">
        <v>4</v>
      </c>
      <c r="M20" s="8">
        <f t="shared" si="1"/>
        <v>205.5</v>
      </c>
      <c r="N20" s="2">
        <f>M17+M18+M19+M20</f>
        <v>799</v>
      </c>
      <c r="O20" s="19" t="s">
        <v>45</v>
      </c>
      <c r="P20" s="45">
        <v>64</v>
      </c>
      <c r="Q20" s="45">
        <v>174</v>
      </c>
      <c r="R20" s="45">
        <v>4</v>
      </c>
      <c r="S20" s="45">
        <v>2</v>
      </c>
      <c r="T20" s="8">
        <f t="shared" si="2"/>
        <v>219</v>
      </c>
      <c r="U20" s="2">
        <f t="shared" si="4"/>
        <v>940.5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61">
        <v>40</v>
      </c>
      <c r="C21" s="61">
        <v>101</v>
      </c>
      <c r="D21" s="61">
        <v>2</v>
      </c>
      <c r="E21" s="61">
        <v>6</v>
      </c>
      <c r="F21" s="6">
        <f t="shared" si="0"/>
        <v>140</v>
      </c>
      <c r="G21" s="36"/>
      <c r="H21" s="20" t="s">
        <v>25</v>
      </c>
      <c r="I21" s="46">
        <v>70</v>
      </c>
      <c r="J21" s="46">
        <v>116</v>
      </c>
      <c r="K21" s="46">
        <v>5</v>
      </c>
      <c r="L21" s="46">
        <v>3</v>
      </c>
      <c r="M21" s="6">
        <f t="shared" si="1"/>
        <v>168.5</v>
      </c>
      <c r="N21" s="2">
        <f>M18+M19+M20+M21</f>
        <v>752</v>
      </c>
      <c r="O21" s="21" t="s">
        <v>46</v>
      </c>
      <c r="P21" s="47">
        <v>54</v>
      </c>
      <c r="Q21" s="47">
        <v>183</v>
      </c>
      <c r="R21" s="47">
        <v>1</v>
      </c>
      <c r="S21" s="47">
        <v>0</v>
      </c>
      <c r="T21" s="7">
        <f t="shared" si="2"/>
        <v>212</v>
      </c>
      <c r="U21" s="3">
        <f t="shared" si="4"/>
        <v>927.5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61">
        <v>63</v>
      </c>
      <c r="C22" s="61">
        <v>104</v>
      </c>
      <c r="D22" s="61">
        <v>5</v>
      </c>
      <c r="E22" s="61">
        <v>2</v>
      </c>
      <c r="F22" s="6">
        <f t="shared" si="0"/>
        <v>150.5</v>
      </c>
      <c r="G22" s="2"/>
      <c r="H22" s="21" t="s">
        <v>26</v>
      </c>
      <c r="I22" s="47">
        <v>72</v>
      </c>
      <c r="J22" s="47">
        <v>133</v>
      </c>
      <c r="K22" s="47">
        <v>9</v>
      </c>
      <c r="L22" s="47">
        <v>5</v>
      </c>
      <c r="M22" s="6">
        <f t="shared" si="1"/>
        <v>199.5</v>
      </c>
      <c r="N22" s="3">
        <f>M19+M20+M21+M22</f>
        <v>762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86" t="s">
        <v>47</v>
      </c>
      <c r="B23" s="187"/>
      <c r="C23" s="192" t="s">
        <v>50</v>
      </c>
      <c r="D23" s="193"/>
      <c r="E23" s="193"/>
      <c r="F23" s="194"/>
      <c r="G23" s="84">
        <f>MAX(G13:G19)</f>
        <v>781.5</v>
      </c>
      <c r="H23" s="190" t="s">
        <v>48</v>
      </c>
      <c r="I23" s="191"/>
      <c r="J23" s="183" t="s">
        <v>50</v>
      </c>
      <c r="K23" s="184"/>
      <c r="L23" s="184"/>
      <c r="M23" s="185"/>
      <c r="N23" s="85">
        <f>MAX(N10:N22)</f>
        <v>846</v>
      </c>
      <c r="O23" s="186" t="s">
        <v>49</v>
      </c>
      <c r="P23" s="187"/>
      <c r="Q23" s="192" t="s">
        <v>50</v>
      </c>
      <c r="R23" s="193"/>
      <c r="S23" s="193"/>
      <c r="T23" s="194"/>
      <c r="U23" s="84">
        <f>MAX(U13:U21)</f>
        <v>967</v>
      </c>
      <c r="V23" t="s">
        <v>155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8"/>
      <c r="B24" s="189"/>
      <c r="C24" s="82" t="s">
        <v>73</v>
      </c>
      <c r="D24" s="86"/>
      <c r="E24" s="86"/>
      <c r="F24" s="87" t="s">
        <v>66</v>
      </c>
      <c r="G24" s="88"/>
      <c r="H24" s="188"/>
      <c r="I24" s="189"/>
      <c r="J24" s="82" t="s">
        <v>73</v>
      </c>
      <c r="K24" s="86"/>
      <c r="L24" s="86"/>
      <c r="M24" s="87" t="s">
        <v>76</v>
      </c>
      <c r="N24" s="88"/>
      <c r="O24" s="188"/>
      <c r="P24" s="189"/>
      <c r="Q24" s="82" t="s">
        <v>73</v>
      </c>
      <c r="R24" s="86"/>
      <c r="S24" s="86"/>
      <c r="T24" s="87" t="s">
        <v>91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5" t="s">
        <v>51</v>
      </c>
      <c r="B26" s="195"/>
      <c r="C26" s="195"/>
      <c r="D26" s="195"/>
      <c r="E26" s="19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workbookViewId="0">
      <selection activeCell="W23" sqref="W23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8" t="s">
        <v>62</v>
      </c>
      <c r="B3" s="178"/>
      <c r="C3" s="178"/>
      <c r="D3" s="178"/>
      <c r="E3" s="178"/>
      <c r="F3" s="178"/>
      <c r="G3" s="178"/>
      <c r="H3" s="178"/>
      <c r="I3" s="178"/>
      <c r="J3" s="178"/>
      <c r="K3" s="178"/>
      <c r="L3" s="178"/>
      <c r="M3" s="178"/>
      <c r="N3" s="178"/>
      <c r="O3" s="178"/>
      <c r="P3" s="178"/>
      <c r="Q3" s="178"/>
      <c r="R3" s="178"/>
      <c r="S3" s="178"/>
      <c r="T3" s="178"/>
      <c r="U3" s="178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6" t="s">
        <v>54</v>
      </c>
      <c r="B5" s="176"/>
      <c r="C5" s="176"/>
      <c r="D5" s="26"/>
      <c r="E5" s="180" t="str">
        <f>'G-1'!E4:H4</f>
        <v>DE OBRA</v>
      </c>
      <c r="F5" s="180"/>
      <c r="G5" s="180"/>
      <c r="H5" s="180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0" t="s">
        <v>56</v>
      </c>
      <c r="B6" s="170"/>
      <c r="C6" s="170"/>
      <c r="D6" s="180" t="str">
        <f>'G-1'!D5:H5</f>
        <v>CALLE 45 X CARRERA 19</v>
      </c>
      <c r="E6" s="180"/>
      <c r="F6" s="180"/>
      <c r="G6" s="180"/>
      <c r="H6" s="180"/>
      <c r="I6" s="170" t="s">
        <v>53</v>
      </c>
      <c r="J6" s="170"/>
      <c r="K6" s="170"/>
      <c r="L6" s="181">
        <f>'G-1'!L5:N5</f>
        <v>4519</v>
      </c>
      <c r="M6" s="181"/>
      <c r="N6" s="181"/>
      <c r="O6" s="12"/>
      <c r="P6" s="170" t="s">
        <v>58</v>
      </c>
      <c r="Q6" s="170"/>
      <c r="R6" s="170"/>
      <c r="S6" s="221">
        <f>'G-1'!S6:U6</f>
        <v>43294</v>
      </c>
      <c r="T6" s="221"/>
      <c r="U6" s="221"/>
    </row>
    <row r="7" spans="1:28" ht="7.5" customHeight="1" x14ac:dyDescent="0.2">
      <c r="A7" s="13"/>
      <c r="B7" s="11"/>
      <c r="C7" s="11"/>
      <c r="D7" s="11"/>
      <c r="E7" s="174"/>
      <c r="F7" s="174"/>
      <c r="G7" s="174"/>
      <c r="H7" s="174"/>
      <c r="I7" s="174"/>
      <c r="J7" s="174"/>
      <c r="K7" s="17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7" t="s">
        <v>36</v>
      </c>
      <c r="B8" s="171" t="s">
        <v>34</v>
      </c>
      <c r="C8" s="172"/>
      <c r="D8" s="172"/>
      <c r="E8" s="173"/>
      <c r="F8" s="167" t="s">
        <v>35</v>
      </c>
      <c r="G8" s="167" t="s">
        <v>37</v>
      </c>
      <c r="H8" s="167" t="s">
        <v>36</v>
      </c>
      <c r="I8" s="171" t="s">
        <v>34</v>
      </c>
      <c r="J8" s="172"/>
      <c r="K8" s="172"/>
      <c r="L8" s="173"/>
      <c r="M8" s="167" t="s">
        <v>35</v>
      </c>
      <c r="N8" s="167" t="s">
        <v>37</v>
      </c>
      <c r="O8" s="167" t="s">
        <v>36</v>
      </c>
      <c r="P8" s="171" t="s">
        <v>34</v>
      </c>
      <c r="Q8" s="172"/>
      <c r="R8" s="172"/>
      <c r="S8" s="173"/>
      <c r="T8" s="167" t="s">
        <v>35</v>
      </c>
      <c r="U8" s="167" t="s">
        <v>37</v>
      </c>
    </row>
    <row r="9" spans="1:28" ht="12" customHeight="1" x14ac:dyDescent="0.2">
      <c r="A9" s="169"/>
      <c r="B9" s="15" t="s">
        <v>52</v>
      </c>
      <c r="C9" s="15" t="s">
        <v>0</v>
      </c>
      <c r="D9" s="15" t="s">
        <v>2</v>
      </c>
      <c r="E9" s="16" t="s">
        <v>3</v>
      </c>
      <c r="F9" s="169"/>
      <c r="G9" s="169"/>
      <c r="H9" s="169"/>
      <c r="I9" s="17" t="s">
        <v>52</v>
      </c>
      <c r="J9" s="17" t="s">
        <v>0</v>
      </c>
      <c r="K9" s="15" t="s">
        <v>2</v>
      </c>
      <c r="L9" s="16" t="s">
        <v>3</v>
      </c>
      <c r="M9" s="169"/>
      <c r="N9" s="169"/>
      <c r="O9" s="169"/>
      <c r="P9" s="17" t="s">
        <v>52</v>
      </c>
      <c r="Q9" s="17" t="s">
        <v>0</v>
      </c>
      <c r="R9" s="15" t="s">
        <v>2</v>
      </c>
      <c r="S9" s="16" t="s">
        <v>3</v>
      </c>
      <c r="T9" s="169"/>
      <c r="U9" s="169"/>
    </row>
    <row r="10" spans="1:28" ht="24" customHeight="1" x14ac:dyDescent="0.2">
      <c r="A10" s="18" t="s">
        <v>11</v>
      </c>
      <c r="B10" s="46">
        <f>'G-1'!B10+'G-2'!B10+'G-3'!B10+'G-4'!B10</f>
        <v>147</v>
      </c>
      <c r="C10" s="46">
        <f>'G-1'!C10+'G-2'!C10+'G-3'!C10+'G-4'!C10</f>
        <v>561</v>
      </c>
      <c r="D10" s="46">
        <f>'G-1'!D10+'G-2'!D10+'G-3'!D10+'G-4'!D10</f>
        <v>36</v>
      </c>
      <c r="E10" s="46">
        <f>'G-1'!E10+'G-2'!E10+'G-3'!E10+'G-4'!E10</f>
        <v>11</v>
      </c>
      <c r="F10" s="6">
        <f t="shared" ref="F10:F22" si="0">B10*0.5+C10*1+D10*2+E10*2.5</f>
        <v>734</v>
      </c>
      <c r="G10" s="2"/>
      <c r="H10" s="19" t="s">
        <v>4</v>
      </c>
      <c r="I10" s="46">
        <f>'G-1'!I10+'G-2'!I10+'G-3'!I10+'G-4'!I10</f>
        <v>76</v>
      </c>
      <c r="J10" s="46">
        <f>'G-1'!J10+'G-2'!J10+'G-3'!J10+'G-4'!J10</f>
        <v>554</v>
      </c>
      <c r="K10" s="46">
        <f>'G-1'!K10+'G-2'!K10+'G-3'!K10+'G-4'!K10</f>
        <v>24</v>
      </c>
      <c r="L10" s="46">
        <f>'G-1'!L10+'G-2'!L10+'G-3'!L10+'G-4'!L10</f>
        <v>15</v>
      </c>
      <c r="M10" s="6">
        <f t="shared" ref="M10:M22" si="1">I10*0.5+J10*1+K10*2+L10*2.5</f>
        <v>677.5</v>
      </c>
      <c r="N10" s="9">
        <f>F20+F21+F22+M10</f>
        <v>2732.5</v>
      </c>
      <c r="O10" s="19" t="s">
        <v>43</v>
      </c>
      <c r="P10" s="46">
        <f>'G-1'!P10+'G-2'!P10+'G-3'!P10+'G-4'!P10</f>
        <v>67</v>
      </c>
      <c r="Q10" s="46">
        <f>'G-1'!Q10+'G-2'!Q10+'G-3'!Q10+'G-4'!Q10</f>
        <v>643</v>
      </c>
      <c r="R10" s="46">
        <f>'G-1'!R10+'G-2'!R10+'G-3'!R10+'G-4'!R10</f>
        <v>25</v>
      </c>
      <c r="S10" s="46">
        <f>'G-1'!S10+'G-2'!S10+'G-3'!S10+'G-4'!S10</f>
        <v>15</v>
      </c>
      <c r="T10" s="6">
        <f t="shared" ref="T10:T21" si="2">P10*0.5+Q10*1+R10*2+S10*2.5</f>
        <v>764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129</v>
      </c>
      <c r="C11" s="46">
        <f>'G-1'!C11+'G-2'!C11+'G-3'!C11+'G-4'!C11</f>
        <v>522</v>
      </c>
      <c r="D11" s="46">
        <f>'G-1'!D11+'G-2'!D11+'G-3'!D11+'G-4'!D11</f>
        <v>33</v>
      </c>
      <c r="E11" s="46">
        <f>'G-1'!E11+'G-2'!E11+'G-3'!E11+'G-4'!E11</f>
        <v>17</v>
      </c>
      <c r="F11" s="6">
        <f t="shared" si="0"/>
        <v>695</v>
      </c>
      <c r="G11" s="2"/>
      <c r="H11" s="19" t="s">
        <v>5</v>
      </c>
      <c r="I11" s="46">
        <f>'G-1'!I11+'G-2'!I11+'G-3'!I11+'G-4'!I11</f>
        <v>105</v>
      </c>
      <c r="J11" s="46">
        <f>'G-1'!J11+'G-2'!J11+'G-3'!J11+'G-4'!J11</f>
        <v>560</v>
      </c>
      <c r="K11" s="46">
        <f>'G-1'!K11+'G-2'!K11+'G-3'!K11+'G-4'!K11</f>
        <v>20</v>
      </c>
      <c r="L11" s="46">
        <f>'G-1'!L11+'G-2'!L11+'G-3'!L11+'G-4'!L11</f>
        <v>17</v>
      </c>
      <c r="M11" s="6">
        <f t="shared" si="1"/>
        <v>695</v>
      </c>
      <c r="N11" s="9">
        <f>F21+F22+M10+M11</f>
        <v>2737.5</v>
      </c>
      <c r="O11" s="19" t="s">
        <v>44</v>
      </c>
      <c r="P11" s="46">
        <f>'G-1'!P11+'G-2'!P11+'G-3'!P11+'G-4'!P11</f>
        <v>86</v>
      </c>
      <c r="Q11" s="46">
        <f>'G-1'!Q11+'G-2'!Q11+'G-3'!Q11+'G-4'!Q11</f>
        <v>706</v>
      </c>
      <c r="R11" s="46">
        <f>'G-1'!R11+'G-2'!R11+'G-3'!R11+'G-4'!R11</f>
        <v>29</v>
      </c>
      <c r="S11" s="46">
        <f>'G-1'!S11+'G-2'!S11+'G-3'!S11+'G-4'!S11</f>
        <v>22</v>
      </c>
      <c r="T11" s="6">
        <f t="shared" si="2"/>
        <v>862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107</v>
      </c>
      <c r="C12" s="46">
        <f>'G-1'!C12+'G-2'!C12+'G-3'!C12+'G-4'!C12</f>
        <v>574</v>
      </c>
      <c r="D12" s="46">
        <f>'G-1'!D12+'G-2'!D12+'G-3'!D12+'G-4'!D12</f>
        <v>35</v>
      </c>
      <c r="E12" s="46">
        <f>'G-1'!E12+'G-2'!E12+'G-3'!E12+'G-4'!E12</f>
        <v>12</v>
      </c>
      <c r="F12" s="6">
        <f t="shared" si="0"/>
        <v>727.5</v>
      </c>
      <c r="G12" s="2"/>
      <c r="H12" s="19" t="s">
        <v>6</v>
      </c>
      <c r="I12" s="46">
        <f>'G-1'!I12+'G-2'!I12+'G-3'!I12+'G-4'!I12</f>
        <v>77</v>
      </c>
      <c r="J12" s="46">
        <f>'G-1'!J12+'G-2'!J12+'G-3'!J12+'G-4'!J12</f>
        <v>650</v>
      </c>
      <c r="K12" s="46">
        <f>'G-1'!K12+'G-2'!K12+'G-3'!K12+'G-4'!K12</f>
        <v>24</v>
      </c>
      <c r="L12" s="46">
        <f>'G-1'!L12+'G-2'!L12+'G-3'!L12+'G-4'!L12</f>
        <v>13</v>
      </c>
      <c r="M12" s="6">
        <f t="shared" si="1"/>
        <v>769</v>
      </c>
      <c r="N12" s="2">
        <f>F22+M10+M11+M12</f>
        <v>2826</v>
      </c>
      <c r="O12" s="19" t="s">
        <v>32</v>
      </c>
      <c r="P12" s="46">
        <f>'G-1'!P12+'G-2'!P12+'G-3'!P12+'G-4'!P12</f>
        <v>84</v>
      </c>
      <c r="Q12" s="46">
        <f>'G-1'!Q12+'G-2'!Q12+'G-3'!Q12+'G-4'!Q12</f>
        <v>750</v>
      </c>
      <c r="R12" s="46">
        <f>'G-1'!R12+'G-2'!R12+'G-3'!R12+'G-4'!R12</f>
        <v>38</v>
      </c>
      <c r="S12" s="46">
        <f>'G-1'!S12+'G-2'!S12+'G-3'!S12+'G-4'!S12</f>
        <v>16</v>
      </c>
      <c r="T12" s="6">
        <f t="shared" si="2"/>
        <v>908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101</v>
      </c>
      <c r="C13" s="46">
        <f>'G-1'!C13+'G-2'!C13+'G-3'!C13+'G-4'!C13</f>
        <v>597</v>
      </c>
      <c r="D13" s="46">
        <f>'G-1'!D13+'G-2'!D13+'G-3'!D13+'G-4'!D13</f>
        <v>39</v>
      </c>
      <c r="E13" s="46">
        <f>'G-1'!E13+'G-2'!E13+'G-3'!E13+'G-4'!E13</f>
        <v>14</v>
      </c>
      <c r="F13" s="6">
        <f t="shared" si="0"/>
        <v>760.5</v>
      </c>
      <c r="G13" s="2">
        <f t="shared" ref="G13:G19" si="3">F10+F11+F12+F13</f>
        <v>2917</v>
      </c>
      <c r="H13" s="19" t="s">
        <v>7</v>
      </c>
      <c r="I13" s="46">
        <f>'G-1'!I13+'G-2'!I13+'G-3'!I13+'G-4'!I13</f>
        <v>88</v>
      </c>
      <c r="J13" s="46">
        <f>'G-1'!J13+'G-2'!J13+'G-3'!J13+'G-4'!J13</f>
        <v>661</v>
      </c>
      <c r="K13" s="46">
        <f>'G-1'!K13+'G-2'!K13+'G-3'!K13+'G-4'!K13</f>
        <v>27</v>
      </c>
      <c r="L13" s="46">
        <f>'G-1'!L13+'G-2'!L13+'G-3'!L13+'G-4'!L13</f>
        <v>10</v>
      </c>
      <c r="M13" s="6">
        <f t="shared" si="1"/>
        <v>784</v>
      </c>
      <c r="N13" s="2">
        <f t="shared" ref="N13:N18" si="4">M10+M11+M12+M13</f>
        <v>2925.5</v>
      </c>
      <c r="O13" s="19" t="s">
        <v>33</v>
      </c>
      <c r="P13" s="46">
        <f>'G-1'!P13+'G-2'!P13+'G-3'!P13+'G-4'!P13</f>
        <v>102</v>
      </c>
      <c r="Q13" s="46">
        <f>'G-1'!Q13+'G-2'!Q13+'G-3'!Q13+'G-4'!Q13</f>
        <v>794</v>
      </c>
      <c r="R13" s="46">
        <f>'G-1'!R13+'G-2'!R13+'G-3'!R13+'G-4'!R13</f>
        <v>35</v>
      </c>
      <c r="S13" s="46">
        <f>'G-1'!S13+'G-2'!S13+'G-3'!S13+'G-4'!S13</f>
        <v>17</v>
      </c>
      <c r="T13" s="6">
        <f t="shared" si="2"/>
        <v>957.5</v>
      </c>
      <c r="U13" s="2">
        <f t="shared" ref="U13:U21" si="5">T10+T11+T12+T13</f>
        <v>3491.5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99</v>
      </c>
      <c r="C14" s="46">
        <f>'G-1'!C14+'G-2'!C14+'G-3'!C14+'G-4'!C14</f>
        <v>578</v>
      </c>
      <c r="D14" s="46">
        <f>'G-1'!D14+'G-2'!D14+'G-3'!D14+'G-4'!D14</f>
        <v>37</v>
      </c>
      <c r="E14" s="46">
        <f>'G-1'!E14+'G-2'!E14+'G-3'!E14+'G-4'!E14</f>
        <v>18</v>
      </c>
      <c r="F14" s="6">
        <f t="shared" si="0"/>
        <v>746.5</v>
      </c>
      <c r="G14" s="2">
        <f t="shared" si="3"/>
        <v>2929.5</v>
      </c>
      <c r="H14" s="19" t="s">
        <v>9</v>
      </c>
      <c r="I14" s="46">
        <f>'G-1'!I14+'G-2'!I14+'G-3'!I14+'G-4'!I14</f>
        <v>78</v>
      </c>
      <c r="J14" s="46">
        <f>'G-1'!J14+'G-2'!J14+'G-3'!J14+'G-4'!J14</f>
        <v>461</v>
      </c>
      <c r="K14" s="46">
        <f>'G-1'!K14+'G-2'!K14+'G-3'!K14+'G-4'!K14</f>
        <v>31</v>
      </c>
      <c r="L14" s="46">
        <f>'G-1'!L14+'G-2'!L14+'G-3'!L14+'G-4'!L14</f>
        <v>7</v>
      </c>
      <c r="M14" s="6">
        <f t="shared" si="1"/>
        <v>579.5</v>
      </c>
      <c r="N14" s="2">
        <f t="shared" si="4"/>
        <v>2827.5</v>
      </c>
      <c r="O14" s="19" t="s">
        <v>29</v>
      </c>
      <c r="P14" s="46">
        <f>'G-1'!P14+'G-2'!P14+'G-3'!P14+'G-4'!P14</f>
        <v>85</v>
      </c>
      <c r="Q14" s="46">
        <f>'G-1'!Q14+'G-2'!Q14+'G-3'!Q14+'G-4'!Q14</f>
        <v>759</v>
      </c>
      <c r="R14" s="46">
        <f>'G-1'!R14+'G-2'!R14+'G-3'!R14+'G-4'!R14</f>
        <v>36</v>
      </c>
      <c r="S14" s="46">
        <f>'G-1'!S14+'G-2'!S14+'G-3'!S14+'G-4'!S14</f>
        <v>16</v>
      </c>
      <c r="T14" s="6">
        <f t="shared" si="2"/>
        <v>913.5</v>
      </c>
      <c r="U14" s="2">
        <f t="shared" si="5"/>
        <v>3641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63</v>
      </c>
      <c r="C15" s="46">
        <f>'G-1'!C15+'G-2'!C15+'G-3'!C15+'G-4'!C15</f>
        <v>603</v>
      </c>
      <c r="D15" s="46">
        <f>'G-1'!D15+'G-2'!D15+'G-3'!D15+'G-4'!D15</f>
        <v>33</v>
      </c>
      <c r="E15" s="46">
        <f>'G-1'!E15+'G-2'!E15+'G-3'!E15+'G-4'!E15</f>
        <v>13</v>
      </c>
      <c r="F15" s="6">
        <f t="shared" si="0"/>
        <v>733</v>
      </c>
      <c r="G15" s="2">
        <f t="shared" si="3"/>
        <v>2967.5</v>
      </c>
      <c r="H15" s="19" t="s">
        <v>12</v>
      </c>
      <c r="I15" s="46">
        <f>'G-1'!I15+'G-2'!I15+'G-3'!I15+'G-4'!I15</f>
        <v>70</v>
      </c>
      <c r="J15" s="46">
        <f>'G-1'!J15+'G-2'!J15+'G-3'!J15+'G-4'!J15</f>
        <v>640</v>
      </c>
      <c r="K15" s="46">
        <f>'G-1'!K15+'G-2'!K15+'G-3'!K15+'G-4'!K15</f>
        <v>26</v>
      </c>
      <c r="L15" s="46">
        <f>'G-1'!L15+'G-2'!L15+'G-3'!L15+'G-4'!L15</f>
        <v>12</v>
      </c>
      <c r="M15" s="6">
        <f t="shared" si="1"/>
        <v>757</v>
      </c>
      <c r="N15" s="2">
        <f t="shared" si="4"/>
        <v>2889.5</v>
      </c>
      <c r="O15" s="18" t="s">
        <v>30</v>
      </c>
      <c r="P15" s="46">
        <f>'G-1'!P15+'G-2'!P15+'G-3'!P15+'G-4'!P15</f>
        <v>98</v>
      </c>
      <c r="Q15" s="46">
        <f>'G-1'!Q15+'G-2'!Q15+'G-3'!Q15+'G-4'!Q15</f>
        <v>743</v>
      </c>
      <c r="R15" s="46">
        <f>'G-1'!R15+'G-2'!R15+'G-3'!R15+'G-4'!R15</f>
        <v>41</v>
      </c>
      <c r="S15" s="46">
        <f>'G-1'!S15+'G-2'!S15+'G-3'!S15+'G-4'!S15</f>
        <v>15</v>
      </c>
      <c r="T15" s="6">
        <f t="shared" si="2"/>
        <v>911.5</v>
      </c>
      <c r="U15" s="2">
        <f t="shared" si="5"/>
        <v>3690.5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62</v>
      </c>
      <c r="C16" s="46">
        <f>'G-1'!C16+'G-2'!C16+'G-3'!C16+'G-4'!C16</f>
        <v>600</v>
      </c>
      <c r="D16" s="46">
        <f>'G-1'!D16+'G-2'!D16+'G-3'!D16+'G-4'!D16</f>
        <v>29</v>
      </c>
      <c r="E16" s="46">
        <f>'G-1'!E16+'G-2'!E16+'G-3'!E16+'G-4'!E16</f>
        <v>15</v>
      </c>
      <c r="F16" s="6">
        <f t="shared" si="0"/>
        <v>726.5</v>
      </c>
      <c r="G16" s="2">
        <f t="shared" si="3"/>
        <v>2966.5</v>
      </c>
      <c r="H16" s="19" t="s">
        <v>15</v>
      </c>
      <c r="I16" s="46">
        <f>'G-1'!I16+'G-2'!I16+'G-3'!I16+'G-4'!I16</f>
        <v>68</v>
      </c>
      <c r="J16" s="46">
        <f>'G-1'!J16+'G-2'!J16+'G-3'!J16+'G-4'!J16</f>
        <v>609</v>
      </c>
      <c r="K16" s="46">
        <f>'G-1'!K16+'G-2'!K16+'G-3'!K16+'G-4'!K16</f>
        <v>24</v>
      </c>
      <c r="L16" s="46">
        <f>'G-1'!L16+'G-2'!L16+'G-3'!L16+'G-4'!L16</f>
        <v>7</v>
      </c>
      <c r="M16" s="6">
        <f t="shared" si="1"/>
        <v>708.5</v>
      </c>
      <c r="N16" s="2">
        <f t="shared" si="4"/>
        <v>2829</v>
      </c>
      <c r="O16" s="19" t="s">
        <v>8</v>
      </c>
      <c r="P16" s="46">
        <f>'G-1'!P16+'G-2'!P16+'G-3'!P16+'G-4'!P16</f>
        <v>105</v>
      </c>
      <c r="Q16" s="46">
        <f>'G-1'!Q16+'G-2'!Q16+'G-3'!Q16+'G-4'!Q16</f>
        <v>730</v>
      </c>
      <c r="R16" s="46">
        <f>'G-1'!R16+'G-2'!R16+'G-3'!R16+'G-4'!R16</f>
        <v>43</v>
      </c>
      <c r="S16" s="46">
        <f>'G-1'!S16+'G-2'!S16+'G-3'!S16+'G-4'!S16</f>
        <v>15</v>
      </c>
      <c r="T16" s="6">
        <f t="shared" si="2"/>
        <v>906</v>
      </c>
      <c r="U16" s="2">
        <f t="shared" si="5"/>
        <v>3688.5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84</v>
      </c>
      <c r="C17" s="46">
        <f>'G-1'!C17+'G-2'!C17+'G-3'!C17+'G-4'!C17</f>
        <v>495</v>
      </c>
      <c r="D17" s="46">
        <f>'G-1'!D17+'G-2'!D17+'G-3'!D17+'G-4'!D17</f>
        <v>19</v>
      </c>
      <c r="E17" s="46">
        <f>'G-1'!E17+'G-2'!E17+'G-3'!E17+'G-4'!E17</f>
        <v>8</v>
      </c>
      <c r="F17" s="6">
        <f t="shared" si="0"/>
        <v>595</v>
      </c>
      <c r="G17" s="2">
        <f t="shared" si="3"/>
        <v>2801</v>
      </c>
      <c r="H17" s="19" t="s">
        <v>18</v>
      </c>
      <c r="I17" s="46">
        <f>'G-1'!I17+'G-2'!I17+'G-3'!I17+'G-4'!I17</f>
        <v>107</v>
      </c>
      <c r="J17" s="46">
        <f>'G-1'!J17+'G-2'!J17+'G-3'!J17+'G-4'!J17</f>
        <v>602</v>
      </c>
      <c r="K17" s="46">
        <f>'G-1'!K17+'G-2'!K17+'G-3'!K17+'G-4'!K17</f>
        <v>27</v>
      </c>
      <c r="L17" s="46">
        <f>'G-1'!L17+'G-2'!L17+'G-3'!L17+'G-4'!L17</f>
        <v>11</v>
      </c>
      <c r="M17" s="6">
        <f t="shared" si="1"/>
        <v>737</v>
      </c>
      <c r="N17" s="2">
        <f t="shared" si="4"/>
        <v>2782</v>
      </c>
      <c r="O17" s="19" t="s">
        <v>10</v>
      </c>
      <c r="P17" s="46">
        <f>'G-1'!P17+'G-2'!P17+'G-3'!P17+'G-4'!P17</f>
        <v>132</v>
      </c>
      <c r="Q17" s="46">
        <f>'G-1'!Q17+'G-2'!Q17+'G-3'!Q17+'G-4'!Q17</f>
        <v>730</v>
      </c>
      <c r="R17" s="46">
        <f>'G-1'!R17+'G-2'!R17+'G-3'!R17+'G-4'!R17</f>
        <v>41</v>
      </c>
      <c r="S17" s="46">
        <f>'G-1'!S17+'G-2'!S17+'G-3'!S17+'G-4'!S17</f>
        <v>14</v>
      </c>
      <c r="T17" s="6">
        <f t="shared" si="2"/>
        <v>913</v>
      </c>
      <c r="U17" s="2">
        <f t="shared" si="5"/>
        <v>3644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69</v>
      </c>
      <c r="C18" s="46">
        <f>'G-1'!C18+'G-2'!C18+'G-3'!C18+'G-4'!C18</f>
        <v>657</v>
      </c>
      <c r="D18" s="46">
        <f>'G-1'!D18+'G-2'!D18+'G-3'!D18+'G-4'!D18</f>
        <v>23</v>
      </c>
      <c r="E18" s="46">
        <f>'G-1'!E18+'G-2'!E18+'G-3'!E18+'G-4'!E18</f>
        <v>22</v>
      </c>
      <c r="F18" s="6">
        <f t="shared" si="0"/>
        <v>792.5</v>
      </c>
      <c r="G18" s="2">
        <f t="shared" si="3"/>
        <v>2847</v>
      </c>
      <c r="H18" s="19" t="s">
        <v>20</v>
      </c>
      <c r="I18" s="46">
        <f>'G-1'!I18+'G-2'!I18+'G-3'!I18+'G-4'!I18</f>
        <v>97</v>
      </c>
      <c r="J18" s="46">
        <f>'G-1'!J18+'G-2'!J18+'G-3'!J18+'G-4'!J18</f>
        <v>631</v>
      </c>
      <c r="K18" s="46">
        <f>'G-1'!K18+'G-2'!K18+'G-3'!K18+'G-4'!K18</f>
        <v>28</v>
      </c>
      <c r="L18" s="46">
        <f>'G-1'!L18+'G-2'!L18+'G-3'!L18+'G-4'!L18</f>
        <v>14</v>
      </c>
      <c r="M18" s="6">
        <f t="shared" si="1"/>
        <v>770.5</v>
      </c>
      <c r="N18" s="2">
        <f t="shared" si="4"/>
        <v>2973</v>
      </c>
      <c r="O18" s="19" t="s">
        <v>13</v>
      </c>
      <c r="P18" s="46">
        <f>'G-1'!P18+'G-2'!P18+'G-3'!P18+'G-4'!P18</f>
        <v>91</v>
      </c>
      <c r="Q18" s="46">
        <f>'G-1'!Q18+'G-2'!Q18+'G-3'!Q18+'G-4'!Q18</f>
        <v>731</v>
      </c>
      <c r="R18" s="46">
        <f>'G-1'!R18+'G-2'!R18+'G-3'!R18+'G-4'!R18</f>
        <v>44</v>
      </c>
      <c r="S18" s="46">
        <f>'G-1'!S18+'G-2'!S18+'G-3'!S18+'G-4'!S18</f>
        <v>13</v>
      </c>
      <c r="T18" s="6">
        <f t="shared" si="2"/>
        <v>897</v>
      </c>
      <c r="U18" s="2">
        <f t="shared" si="5"/>
        <v>3627.5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83</v>
      </c>
      <c r="C19" s="47">
        <f>'G-1'!C19+'G-2'!C19+'G-3'!C19+'G-4'!C19</f>
        <v>607</v>
      </c>
      <c r="D19" s="47">
        <f>'G-1'!D19+'G-2'!D19+'G-3'!D19+'G-4'!D19</f>
        <v>19</v>
      </c>
      <c r="E19" s="47">
        <f>'G-1'!E19+'G-2'!E19+'G-3'!E19+'G-4'!E19</f>
        <v>11</v>
      </c>
      <c r="F19" s="7">
        <f t="shared" si="0"/>
        <v>714</v>
      </c>
      <c r="G19" s="3">
        <f t="shared" si="3"/>
        <v>2828</v>
      </c>
      <c r="H19" s="20" t="s">
        <v>22</v>
      </c>
      <c r="I19" s="46">
        <f>'G-1'!I19+'G-2'!I19+'G-3'!I19+'G-4'!I19</f>
        <v>76</v>
      </c>
      <c r="J19" s="46">
        <f>'G-1'!J19+'G-2'!J19+'G-3'!J19+'G-4'!J19</f>
        <v>673</v>
      </c>
      <c r="K19" s="46">
        <f>'G-1'!K19+'G-2'!K19+'G-3'!K19+'G-4'!K19</f>
        <v>25</v>
      </c>
      <c r="L19" s="46">
        <f>'G-1'!L19+'G-2'!L19+'G-3'!L19+'G-4'!L19</f>
        <v>17</v>
      </c>
      <c r="M19" s="6">
        <f t="shared" si="1"/>
        <v>803.5</v>
      </c>
      <c r="N19" s="2">
        <f>M16+M17+M18+M19</f>
        <v>3019.5</v>
      </c>
      <c r="O19" s="19" t="s">
        <v>16</v>
      </c>
      <c r="P19" s="46">
        <f>'G-1'!P19+'G-2'!P19+'G-3'!P19+'G-4'!P19</f>
        <v>95</v>
      </c>
      <c r="Q19" s="46">
        <f>'G-1'!Q19+'G-2'!Q19+'G-3'!Q19+'G-4'!Q19</f>
        <v>487</v>
      </c>
      <c r="R19" s="46">
        <f>'G-1'!R19+'G-2'!R19+'G-3'!R19+'G-4'!R19</f>
        <v>42</v>
      </c>
      <c r="S19" s="46">
        <f>'G-1'!S19+'G-2'!S19+'G-3'!S19+'G-4'!S19</f>
        <v>8</v>
      </c>
      <c r="T19" s="6">
        <f t="shared" si="2"/>
        <v>638.5</v>
      </c>
      <c r="U19" s="2">
        <f t="shared" si="5"/>
        <v>3354.5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70</v>
      </c>
      <c r="C20" s="45">
        <f>'G-1'!C20+'G-2'!C20+'G-3'!C20+'G-4'!C20</f>
        <v>558</v>
      </c>
      <c r="D20" s="45">
        <f>'G-1'!D20+'G-2'!D20+'G-3'!D20+'G-4'!D20</f>
        <v>26</v>
      </c>
      <c r="E20" s="45">
        <f>'G-1'!E20+'G-2'!E20+'G-3'!E20+'G-4'!E20</f>
        <v>18</v>
      </c>
      <c r="F20" s="8">
        <f t="shared" si="0"/>
        <v>690</v>
      </c>
      <c r="G20" s="35"/>
      <c r="H20" s="19" t="s">
        <v>24</v>
      </c>
      <c r="I20" s="46">
        <f>'G-1'!I20+'G-2'!I20+'G-3'!I20+'G-4'!I20</f>
        <v>92</v>
      </c>
      <c r="J20" s="46">
        <f>'G-1'!J20+'G-2'!J20+'G-3'!J20+'G-4'!J20</f>
        <v>610</v>
      </c>
      <c r="K20" s="46">
        <f>'G-1'!K20+'G-2'!K20+'G-3'!K20+'G-4'!K20</f>
        <v>23</v>
      </c>
      <c r="L20" s="46">
        <f>'G-1'!L20+'G-2'!L20+'G-3'!L20+'G-4'!L20</f>
        <v>16</v>
      </c>
      <c r="M20" s="8">
        <f t="shared" si="1"/>
        <v>742</v>
      </c>
      <c r="N20" s="2">
        <f>M17+M18+M19+M20</f>
        <v>3053</v>
      </c>
      <c r="O20" s="19" t="s">
        <v>45</v>
      </c>
      <c r="P20" s="46">
        <f>'G-1'!P20+'G-2'!P20+'G-3'!P20+'G-4'!P20</f>
        <v>90</v>
      </c>
      <c r="Q20" s="46">
        <f>'G-1'!Q20+'G-2'!Q20+'G-3'!Q20+'G-4'!Q20</f>
        <v>786</v>
      </c>
      <c r="R20" s="46">
        <f>'G-1'!R20+'G-2'!R20+'G-3'!R20+'G-4'!R20</f>
        <v>38</v>
      </c>
      <c r="S20" s="46">
        <f>'G-1'!S20+'G-2'!S20+'G-3'!S20+'G-4'!S20</f>
        <v>8</v>
      </c>
      <c r="T20" s="8">
        <f t="shared" si="2"/>
        <v>927</v>
      </c>
      <c r="U20" s="2">
        <f t="shared" si="5"/>
        <v>3375.5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63</v>
      </c>
      <c r="C21" s="46">
        <f>'G-1'!C21+'G-2'!C21+'G-3'!C21+'G-4'!C21</f>
        <v>566</v>
      </c>
      <c r="D21" s="46">
        <f>'G-1'!D21+'G-2'!D21+'G-3'!D21+'G-4'!D21</f>
        <v>24</v>
      </c>
      <c r="E21" s="46">
        <f>'G-1'!E21+'G-2'!E21+'G-3'!E21+'G-4'!E21</f>
        <v>14</v>
      </c>
      <c r="F21" s="6">
        <f t="shared" si="0"/>
        <v>680.5</v>
      </c>
      <c r="G21" s="36"/>
      <c r="H21" s="20" t="s">
        <v>25</v>
      </c>
      <c r="I21" s="46">
        <f>'G-1'!I21+'G-2'!I21+'G-3'!I21+'G-4'!I21</f>
        <v>92</v>
      </c>
      <c r="J21" s="46">
        <f>'G-1'!J21+'G-2'!J21+'G-3'!J21+'G-4'!J21</f>
        <v>567</v>
      </c>
      <c r="K21" s="46">
        <f>'G-1'!K21+'G-2'!K21+'G-3'!K21+'G-4'!K21</f>
        <v>23</v>
      </c>
      <c r="L21" s="46">
        <f>'G-1'!L21+'G-2'!L21+'G-3'!L21+'G-4'!L21</f>
        <v>15</v>
      </c>
      <c r="M21" s="6">
        <f t="shared" si="1"/>
        <v>696.5</v>
      </c>
      <c r="N21" s="2">
        <f>M18+M19+M20+M21</f>
        <v>3012.5</v>
      </c>
      <c r="O21" s="21" t="s">
        <v>46</v>
      </c>
      <c r="P21" s="47">
        <f>'G-1'!P21+'G-2'!P21+'G-3'!P21+'G-4'!P21</f>
        <v>78</v>
      </c>
      <c r="Q21" s="47">
        <f>'G-1'!Q21+'G-2'!Q21+'G-3'!Q21+'G-4'!Q21</f>
        <v>746</v>
      </c>
      <c r="R21" s="47">
        <f>'G-1'!R21+'G-2'!R21+'G-3'!R21+'G-4'!R21</f>
        <v>34</v>
      </c>
      <c r="S21" s="47">
        <f>'G-1'!S21+'G-2'!S21+'G-3'!S21+'G-4'!S21</f>
        <v>4</v>
      </c>
      <c r="T21" s="7">
        <f t="shared" si="2"/>
        <v>863</v>
      </c>
      <c r="U21" s="3">
        <f t="shared" si="5"/>
        <v>3325.5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90</v>
      </c>
      <c r="C22" s="46">
        <f>'G-1'!C22+'G-2'!C22+'G-3'!C22+'G-4'!C22</f>
        <v>568</v>
      </c>
      <c r="D22" s="46">
        <f>'G-1'!D22+'G-2'!D22+'G-3'!D22+'G-4'!D22</f>
        <v>22</v>
      </c>
      <c r="E22" s="46">
        <f>'G-1'!E22+'G-2'!E22+'G-3'!E22+'G-4'!E22</f>
        <v>11</v>
      </c>
      <c r="F22" s="6">
        <f t="shared" si="0"/>
        <v>684.5</v>
      </c>
      <c r="G22" s="2"/>
      <c r="H22" s="21" t="s">
        <v>26</v>
      </c>
      <c r="I22" s="46">
        <f>'G-1'!I22+'G-2'!I22+'G-3'!I22+'G-4'!I22</f>
        <v>88</v>
      </c>
      <c r="J22" s="46">
        <f>'G-1'!J22+'G-2'!J22+'G-3'!J22+'G-4'!J22</f>
        <v>691</v>
      </c>
      <c r="K22" s="46">
        <f>'G-1'!K22+'G-2'!K22+'G-3'!K22+'G-4'!K22</f>
        <v>23</v>
      </c>
      <c r="L22" s="46">
        <f>'G-1'!L22+'G-2'!L22+'G-3'!L22+'G-4'!L22</f>
        <v>19</v>
      </c>
      <c r="M22" s="6">
        <f t="shared" si="1"/>
        <v>828.5</v>
      </c>
      <c r="N22" s="3">
        <f>M19+M20+M21+M22</f>
        <v>3070.5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86" t="s">
        <v>47</v>
      </c>
      <c r="B23" s="187"/>
      <c r="C23" s="192" t="s">
        <v>50</v>
      </c>
      <c r="D23" s="193"/>
      <c r="E23" s="193"/>
      <c r="F23" s="194"/>
      <c r="G23" s="84">
        <f>MAX(G13:G19)</f>
        <v>2967.5</v>
      </c>
      <c r="H23" s="190" t="s">
        <v>48</v>
      </c>
      <c r="I23" s="191"/>
      <c r="J23" s="183" t="s">
        <v>50</v>
      </c>
      <c r="K23" s="184"/>
      <c r="L23" s="184"/>
      <c r="M23" s="185"/>
      <c r="N23" s="85">
        <f>MAX(N10:N22)</f>
        <v>3070.5</v>
      </c>
      <c r="O23" s="186" t="s">
        <v>49</v>
      </c>
      <c r="P23" s="187"/>
      <c r="Q23" s="192" t="s">
        <v>50</v>
      </c>
      <c r="R23" s="193"/>
      <c r="S23" s="193"/>
      <c r="T23" s="194"/>
      <c r="U23" s="84">
        <f>MAX(U13:U21)</f>
        <v>3690.5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8"/>
      <c r="B24" s="189"/>
      <c r="C24" s="82" t="s">
        <v>73</v>
      </c>
      <c r="D24" s="86"/>
      <c r="E24" s="86"/>
      <c r="F24" s="87" t="s">
        <v>79</v>
      </c>
      <c r="G24" s="88"/>
      <c r="H24" s="188"/>
      <c r="I24" s="189"/>
      <c r="J24" s="82" t="s">
        <v>73</v>
      </c>
      <c r="K24" s="86"/>
      <c r="L24" s="86"/>
      <c r="M24" s="87" t="s">
        <v>93</v>
      </c>
      <c r="N24" s="88"/>
      <c r="O24" s="188"/>
      <c r="P24" s="189"/>
      <c r="Q24" s="82" t="s">
        <v>73</v>
      </c>
      <c r="R24" s="86"/>
      <c r="S24" s="86"/>
      <c r="T24" s="87" t="s">
        <v>81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5" t="s">
        <v>51</v>
      </c>
      <c r="B26" s="195"/>
      <c r="C26" s="195"/>
      <c r="D26" s="195"/>
      <c r="E26" s="19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workbookViewId="0">
      <selection activeCell="W23" sqref="W23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8" t="s">
        <v>38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178"/>
      <c r="S2" s="178"/>
      <c r="T2" s="178"/>
      <c r="U2" s="17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6" t="s">
        <v>54</v>
      </c>
      <c r="B4" s="176"/>
      <c r="C4" s="176"/>
      <c r="D4" s="26"/>
      <c r="E4" s="180" t="str">
        <f>'[1]G-1'!E4:H4</f>
        <v>DE OBRA</v>
      </c>
      <c r="F4" s="180"/>
      <c r="G4" s="180"/>
      <c r="H4" s="18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0" t="s">
        <v>56</v>
      </c>
      <c r="B5" s="170"/>
      <c r="C5" s="170"/>
      <c r="D5" s="180" t="str">
        <f>'G-2'!D5:H5</f>
        <v>CALLE 45 X CARRERA 19</v>
      </c>
      <c r="E5" s="180"/>
      <c r="F5" s="180"/>
      <c r="G5" s="180"/>
      <c r="H5" s="180"/>
      <c r="I5" s="170" t="s">
        <v>53</v>
      </c>
      <c r="J5" s="170"/>
      <c r="K5" s="170"/>
      <c r="L5" s="181">
        <f>'G-3'!L5:N5</f>
        <v>4519</v>
      </c>
      <c r="M5" s="181"/>
      <c r="N5" s="181"/>
      <c r="O5" s="12"/>
      <c r="P5" s="170" t="s">
        <v>57</v>
      </c>
      <c r="Q5" s="170"/>
      <c r="R5" s="170"/>
      <c r="S5" s="179" t="s">
        <v>152</v>
      </c>
      <c r="T5" s="179"/>
      <c r="U5" s="179"/>
    </row>
    <row r="6" spans="1:28" ht="12.75" customHeight="1" x14ac:dyDescent="0.2">
      <c r="A6" s="170" t="s">
        <v>55</v>
      </c>
      <c r="B6" s="170"/>
      <c r="C6" s="170"/>
      <c r="D6" s="177" t="s">
        <v>150</v>
      </c>
      <c r="E6" s="177"/>
      <c r="F6" s="177"/>
      <c r="G6" s="177"/>
      <c r="H6" s="177"/>
      <c r="I6" s="170" t="s">
        <v>59</v>
      </c>
      <c r="J6" s="170"/>
      <c r="K6" s="170"/>
      <c r="L6" s="182">
        <v>1</v>
      </c>
      <c r="M6" s="182"/>
      <c r="N6" s="182"/>
      <c r="O6" s="42"/>
      <c r="P6" s="170" t="s">
        <v>58</v>
      </c>
      <c r="Q6" s="170"/>
      <c r="R6" s="170"/>
      <c r="S6" s="175">
        <f>'G-3'!S6:U6</f>
        <v>43294</v>
      </c>
      <c r="T6" s="175"/>
      <c r="U6" s="175"/>
    </row>
    <row r="7" spans="1:28" ht="7.5" customHeight="1" x14ac:dyDescent="0.2">
      <c r="A7" s="13"/>
      <c r="B7" s="11"/>
      <c r="C7" s="11"/>
      <c r="D7" s="11"/>
      <c r="E7" s="174"/>
      <c r="F7" s="174"/>
      <c r="G7" s="174"/>
      <c r="H7" s="174"/>
      <c r="I7" s="174"/>
      <c r="J7" s="174"/>
      <c r="K7" s="17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7" t="s">
        <v>36</v>
      </c>
      <c r="B8" s="228" t="s">
        <v>153</v>
      </c>
      <c r="C8" s="230"/>
      <c r="D8" s="230"/>
      <c r="E8" s="229"/>
      <c r="F8" s="167" t="s">
        <v>35</v>
      </c>
      <c r="G8" s="167" t="s">
        <v>37</v>
      </c>
      <c r="H8" s="167" t="s">
        <v>36</v>
      </c>
      <c r="I8" s="228" t="s">
        <v>153</v>
      </c>
      <c r="J8" s="230"/>
      <c r="K8" s="230"/>
      <c r="L8" s="229"/>
      <c r="M8" s="167" t="s">
        <v>35</v>
      </c>
      <c r="N8" s="167" t="s">
        <v>37</v>
      </c>
      <c r="O8" s="167" t="s">
        <v>36</v>
      </c>
      <c r="P8" s="228" t="s">
        <v>153</v>
      </c>
      <c r="Q8" s="230"/>
      <c r="R8" s="230"/>
      <c r="S8" s="229"/>
      <c r="T8" s="167" t="s">
        <v>35</v>
      </c>
      <c r="U8" s="167" t="s">
        <v>37</v>
      </c>
    </row>
    <row r="9" spans="1:28" ht="12" customHeight="1" x14ac:dyDescent="0.2">
      <c r="A9" s="169"/>
      <c r="B9" s="228">
        <v>1</v>
      </c>
      <c r="C9" s="229"/>
      <c r="D9" s="228">
        <v>2</v>
      </c>
      <c r="E9" s="229"/>
      <c r="F9" s="169"/>
      <c r="G9" s="169"/>
      <c r="H9" s="169"/>
      <c r="I9" s="228">
        <v>1</v>
      </c>
      <c r="J9" s="229"/>
      <c r="K9" s="228">
        <v>2</v>
      </c>
      <c r="L9" s="229"/>
      <c r="M9" s="169"/>
      <c r="N9" s="169"/>
      <c r="O9" s="169"/>
      <c r="P9" s="228">
        <v>1</v>
      </c>
      <c r="Q9" s="229"/>
      <c r="R9" s="228">
        <v>2</v>
      </c>
      <c r="S9" s="229"/>
      <c r="T9" s="169"/>
      <c r="U9" s="169"/>
    </row>
    <row r="10" spans="1:28" ht="24" customHeight="1" x14ac:dyDescent="0.2">
      <c r="A10" s="18" t="s">
        <v>11</v>
      </c>
      <c r="B10" s="222">
        <v>13</v>
      </c>
      <c r="C10" s="223"/>
      <c r="D10" s="222">
        <v>11</v>
      </c>
      <c r="E10" s="223"/>
      <c r="F10" s="62">
        <f>B10*0.5+C10*1+D10*2+E10*2.5</f>
        <v>28.5</v>
      </c>
      <c r="G10" s="2"/>
      <c r="H10" s="19" t="s">
        <v>4</v>
      </c>
      <c r="I10" s="222">
        <v>5</v>
      </c>
      <c r="J10" s="223"/>
      <c r="K10" s="222">
        <v>2</v>
      </c>
      <c r="L10" s="223"/>
      <c r="M10" s="6">
        <f>I10*0.5+J10*1+K10*2+L10*2.5</f>
        <v>6.5</v>
      </c>
      <c r="N10" s="9">
        <f>F20+F21+F22+M10</f>
        <v>37</v>
      </c>
      <c r="O10" s="19" t="s">
        <v>43</v>
      </c>
      <c r="P10" s="222">
        <v>2</v>
      </c>
      <c r="Q10" s="223"/>
      <c r="R10" s="222">
        <v>3</v>
      </c>
      <c r="S10" s="223"/>
      <c r="T10" s="6">
        <f>P10*0.5+Q10*1+R10*2+S10*2.5</f>
        <v>7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222">
        <v>8</v>
      </c>
      <c r="C11" s="223"/>
      <c r="D11" s="222">
        <v>8</v>
      </c>
      <c r="E11" s="223"/>
      <c r="F11" s="6">
        <f t="shared" ref="F11:F22" si="0">B11*0.5+C11*1+D11*2+E11*2.5</f>
        <v>20</v>
      </c>
      <c r="G11" s="2"/>
      <c r="H11" s="19" t="s">
        <v>5</v>
      </c>
      <c r="I11" s="222">
        <v>5</v>
      </c>
      <c r="J11" s="223"/>
      <c r="K11" s="222">
        <v>5</v>
      </c>
      <c r="L11" s="223"/>
      <c r="M11" s="6">
        <f t="shared" ref="M11:M22" si="1">I11*0.5+J11*1+K11*2+L11*2.5</f>
        <v>12.5</v>
      </c>
      <c r="N11" s="9">
        <f>F21+F22+M10+M11</f>
        <v>38.5</v>
      </c>
      <c r="O11" s="19" t="s">
        <v>44</v>
      </c>
      <c r="P11" s="222">
        <v>4</v>
      </c>
      <c r="Q11" s="223"/>
      <c r="R11" s="222">
        <v>10</v>
      </c>
      <c r="S11" s="223"/>
      <c r="T11" s="6">
        <f t="shared" ref="T11:T21" si="2">P11*0.5+Q11*1+R11*2+S11*2.5</f>
        <v>22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222">
        <v>14</v>
      </c>
      <c r="C12" s="223"/>
      <c r="D12" s="222">
        <v>13</v>
      </c>
      <c r="E12" s="223"/>
      <c r="F12" s="6">
        <f t="shared" si="0"/>
        <v>33</v>
      </c>
      <c r="G12" s="2"/>
      <c r="H12" s="19" t="s">
        <v>6</v>
      </c>
      <c r="I12" s="222">
        <v>2</v>
      </c>
      <c r="J12" s="223"/>
      <c r="K12" s="222">
        <v>4</v>
      </c>
      <c r="L12" s="223"/>
      <c r="M12" s="6">
        <f t="shared" si="1"/>
        <v>9</v>
      </c>
      <c r="N12" s="2">
        <f>F22+M10+M11+M12</f>
        <v>35.5</v>
      </c>
      <c r="O12" s="19" t="s">
        <v>32</v>
      </c>
      <c r="P12" s="222">
        <v>5</v>
      </c>
      <c r="Q12" s="223"/>
      <c r="R12" s="222">
        <v>9</v>
      </c>
      <c r="S12" s="223"/>
      <c r="T12" s="6">
        <f t="shared" si="2"/>
        <v>20.5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222">
        <v>12</v>
      </c>
      <c r="C13" s="223"/>
      <c r="D13" s="222">
        <v>12</v>
      </c>
      <c r="E13" s="223"/>
      <c r="F13" s="6">
        <f t="shared" si="0"/>
        <v>30</v>
      </c>
      <c r="G13" s="2">
        <f>F10+F11+F12+F13</f>
        <v>111.5</v>
      </c>
      <c r="H13" s="19" t="s">
        <v>7</v>
      </c>
      <c r="I13" s="222">
        <v>4</v>
      </c>
      <c r="J13" s="223"/>
      <c r="K13" s="222">
        <v>4</v>
      </c>
      <c r="L13" s="223"/>
      <c r="M13" s="6">
        <f t="shared" si="1"/>
        <v>10</v>
      </c>
      <c r="N13" s="2">
        <f t="shared" ref="N13:N18" si="3">M10+M11+M12+M13</f>
        <v>38</v>
      </c>
      <c r="O13" s="19" t="s">
        <v>33</v>
      </c>
      <c r="P13" s="222">
        <v>6</v>
      </c>
      <c r="Q13" s="223"/>
      <c r="R13" s="222">
        <v>7</v>
      </c>
      <c r="S13" s="223"/>
      <c r="T13" s="6">
        <f t="shared" si="2"/>
        <v>17</v>
      </c>
      <c r="U13" s="2">
        <f t="shared" ref="U13:U21" si="4">T10+T11+T12+T13</f>
        <v>66.5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222">
        <v>7</v>
      </c>
      <c r="C14" s="223"/>
      <c r="D14" s="222">
        <v>7</v>
      </c>
      <c r="E14" s="223"/>
      <c r="F14" s="6">
        <f t="shared" si="0"/>
        <v>17.5</v>
      </c>
      <c r="G14" s="2">
        <f t="shared" ref="G14:G19" si="5">F11+F12+F13+F14</f>
        <v>100.5</v>
      </c>
      <c r="H14" s="19" t="s">
        <v>9</v>
      </c>
      <c r="I14" s="222">
        <v>5</v>
      </c>
      <c r="J14" s="223"/>
      <c r="K14" s="222">
        <v>2</v>
      </c>
      <c r="L14" s="223"/>
      <c r="M14" s="6">
        <f t="shared" si="1"/>
        <v>6.5</v>
      </c>
      <c r="N14" s="2">
        <f t="shared" si="3"/>
        <v>38</v>
      </c>
      <c r="O14" s="19" t="s">
        <v>29</v>
      </c>
      <c r="P14" s="222">
        <v>5</v>
      </c>
      <c r="Q14" s="223"/>
      <c r="R14" s="222">
        <v>14</v>
      </c>
      <c r="S14" s="223"/>
      <c r="T14" s="6">
        <f t="shared" si="2"/>
        <v>30.5</v>
      </c>
      <c r="U14" s="2">
        <f t="shared" si="4"/>
        <v>90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222">
        <v>12</v>
      </c>
      <c r="C15" s="223"/>
      <c r="D15" s="222">
        <v>5</v>
      </c>
      <c r="E15" s="223"/>
      <c r="F15" s="6">
        <f t="shared" si="0"/>
        <v>16</v>
      </c>
      <c r="G15" s="2">
        <f t="shared" si="5"/>
        <v>96.5</v>
      </c>
      <c r="H15" s="19" t="s">
        <v>12</v>
      </c>
      <c r="I15" s="222">
        <v>5</v>
      </c>
      <c r="J15" s="223"/>
      <c r="K15" s="222">
        <v>3</v>
      </c>
      <c r="L15" s="223"/>
      <c r="M15" s="6">
        <f t="shared" si="1"/>
        <v>8.5</v>
      </c>
      <c r="N15" s="2">
        <f t="shared" si="3"/>
        <v>34</v>
      </c>
      <c r="O15" s="18" t="s">
        <v>30</v>
      </c>
      <c r="P15" s="222">
        <v>10</v>
      </c>
      <c r="Q15" s="223"/>
      <c r="R15" s="222">
        <v>12</v>
      </c>
      <c r="S15" s="223"/>
      <c r="T15" s="6">
        <f t="shared" si="2"/>
        <v>29</v>
      </c>
      <c r="U15" s="2">
        <f t="shared" si="4"/>
        <v>97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222">
        <v>9</v>
      </c>
      <c r="C16" s="223"/>
      <c r="D16" s="222">
        <v>7</v>
      </c>
      <c r="E16" s="223"/>
      <c r="F16" s="6">
        <f t="shared" si="0"/>
        <v>18.5</v>
      </c>
      <c r="G16" s="2">
        <f t="shared" si="5"/>
        <v>82</v>
      </c>
      <c r="H16" s="19" t="s">
        <v>15</v>
      </c>
      <c r="I16" s="222">
        <v>4</v>
      </c>
      <c r="J16" s="223"/>
      <c r="K16" s="222">
        <v>5</v>
      </c>
      <c r="L16" s="223"/>
      <c r="M16" s="6">
        <f t="shared" si="1"/>
        <v>12</v>
      </c>
      <c r="N16" s="2">
        <f t="shared" si="3"/>
        <v>37</v>
      </c>
      <c r="O16" s="19" t="s">
        <v>8</v>
      </c>
      <c r="P16" s="222">
        <v>7</v>
      </c>
      <c r="Q16" s="223"/>
      <c r="R16" s="222">
        <v>9</v>
      </c>
      <c r="S16" s="223"/>
      <c r="T16" s="6">
        <f t="shared" si="2"/>
        <v>21.5</v>
      </c>
      <c r="U16" s="2">
        <f t="shared" si="4"/>
        <v>98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222">
        <v>9</v>
      </c>
      <c r="C17" s="223"/>
      <c r="D17" s="222">
        <v>3</v>
      </c>
      <c r="E17" s="223"/>
      <c r="F17" s="6">
        <f t="shared" si="0"/>
        <v>10.5</v>
      </c>
      <c r="G17" s="2">
        <f t="shared" si="5"/>
        <v>62.5</v>
      </c>
      <c r="H17" s="19" t="s">
        <v>18</v>
      </c>
      <c r="I17" s="222">
        <v>6</v>
      </c>
      <c r="J17" s="223"/>
      <c r="K17" s="222">
        <v>4</v>
      </c>
      <c r="L17" s="223"/>
      <c r="M17" s="6">
        <f t="shared" si="1"/>
        <v>11</v>
      </c>
      <c r="N17" s="2">
        <f t="shared" si="3"/>
        <v>38</v>
      </c>
      <c r="O17" s="19" t="s">
        <v>10</v>
      </c>
      <c r="P17" s="222">
        <v>14</v>
      </c>
      <c r="Q17" s="223"/>
      <c r="R17" s="222">
        <v>14</v>
      </c>
      <c r="S17" s="223"/>
      <c r="T17" s="6">
        <f t="shared" si="2"/>
        <v>35</v>
      </c>
      <c r="U17" s="2">
        <f t="shared" si="4"/>
        <v>116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222">
        <v>4</v>
      </c>
      <c r="C18" s="223"/>
      <c r="D18" s="222">
        <v>4</v>
      </c>
      <c r="E18" s="223"/>
      <c r="F18" s="6">
        <f t="shared" si="0"/>
        <v>10</v>
      </c>
      <c r="G18" s="2">
        <f t="shared" si="5"/>
        <v>55</v>
      </c>
      <c r="H18" s="19" t="s">
        <v>20</v>
      </c>
      <c r="I18" s="222">
        <v>4</v>
      </c>
      <c r="J18" s="223"/>
      <c r="K18" s="222">
        <v>2</v>
      </c>
      <c r="L18" s="223"/>
      <c r="M18" s="6">
        <f t="shared" si="1"/>
        <v>6</v>
      </c>
      <c r="N18" s="2">
        <f t="shared" si="3"/>
        <v>37.5</v>
      </c>
      <c r="O18" s="19" t="s">
        <v>13</v>
      </c>
      <c r="P18" s="222">
        <v>12</v>
      </c>
      <c r="Q18" s="223"/>
      <c r="R18" s="222">
        <v>7</v>
      </c>
      <c r="S18" s="223"/>
      <c r="T18" s="6">
        <f t="shared" si="2"/>
        <v>20</v>
      </c>
      <c r="U18" s="2">
        <f t="shared" si="4"/>
        <v>105.5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224">
        <v>8</v>
      </c>
      <c r="C19" s="225"/>
      <c r="D19" s="224">
        <v>3</v>
      </c>
      <c r="E19" s="225"/>
      <c r="F19" s="7">
        <f t="shared" si="0"/>
        <v>10</v>
      </c>
      <c r="G19" s="3">
        <f t="shared" si="5"/>
        <v>49</v>
      </c>
      <c r="H19" s="20" t="s">
        <v>22</v>
      </c>
      <c r="I19" s="222">
        <v>4</v>
      </c>
      <c r="J19" s="223"/>
      <c r="K19" s="222">
        <v>5</v>
      </c>
      <c r="L19" s="223"/>
      <c r="M19" s="6">
        <f t="shared" si="1"/>
        <v>12</v>
      </c>
      <c r="N19" s="2">
        <f>M16+M17+M18+M19</f>
        <v>41</v>
      </c>
      <c r="O19" s="19" t="s">
        <v>16</v>
      </c>
      <c r="P19" s="222">
        <v>13</v>
      </c>
      <c r="Q19" s="223"/>
      <c r="R19" s="222">
        <v>12</v>
      </c>
      <c r="S19" s="223"/>
      <c r="T19" s="6">
        <f t="shared" si="2"/>
        <v>30.5</v>
      </c>
      <c r="U19" s="2">
        <f t="shared" si="4"/>
        <v>107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226">
        <v>2</v>
      </c>
      <c r="C20" s="227"/>
      <c r="D20" s="226">
        <v>5</v>
      </c>
      <c r="E20" s="227"/>
      <c r="F20" s="8">
        <f t="shared" si="0"/>
        <v>11</v>
      </c>
      <c r="G20" s="35"/>
      <c r="H20" s="19" t="s">
        <v>24</v>
      </c>
      <c r="I20" s="222">
        <v>3</v>
      </c>
      <c r="J20" s="223"/>
      <c r="K20" s="222">
        <v>5</v>
      </c>
      <c r="L20" s="223"/>
      <c r="M20" s="8">
        <f t="shared" si="1"/>
        <v>11.5</v>
      </c>
      <c r="N20" s="2">
        <f>M17+M18+M19+M20</f>
        <v>40.5</v>
      </c>
      <c r="O20" s="19" t="s">
        <v>45</v>
      </c>
      <c r="P20" s="222">
        <v>11</v>
      </c>
      <c r="Q20" s="223"/>
      <c r="R20" s="222">
        <v>12</v>
      </c>
      <c r="S20" s="223"/>
      <c r="T20" s="8">
        <f t="shared" si="2"/>
        <v>29.5</v>
      </c>
      <c r="U20" s="2">
        <f t="shared" si="4"/>
        <v>115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222">
        <v>4</v>
      </c>
      <c r="C21" s="223"/>
      <c r="D21" s="222">
        <v>5</v>
      </c>
      <c r="E21" s="223"/>
      <c r="F21" s="6">
        <f t="shared" si="0"/>
        <v>12</v>
      </c>
      <c r="G21" s="36"/>
      <c r="H21" s="20" t="s">
        <v>25</v>
      </c>
      <c r="I21" s="222">
        <v>5</v>
      </c>
      <c r="J21" s="223"/>
      <c r="K21" s="222">
        <v>3</v>
      </c>
      <c r="L21" s="223"/>
      <c r="M21" s="6">
        <f t="shared" si="1"/>
        <v>8.5</v>
      </c>
      <c r="N21" s="2">
        <f>M18+M19+M20+M21</f>
        <v>38</v>
      </c>
      <c r="O21" s="21" t="s">
        <v>46</v>
      </c>
      <c r="P21" s="224">
        <v>13</v>
      </c>
      <c r="Q21" s="225"/>
      <c r="R21" s="224">
        <v>12</v>
      </c>
      <c r="S21" s="225"/>
      <c r="T21" s="7">
        <f t="shared" si="2"/>
        <v>30.5</v>
      </c>
      <c r="U21" s="3">
        <f t="shared" si="4"/>
        <v>110.5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222">
        <v>3</v>
      </c>
      <c r="C22" s="223"/>
      <c r="D22" s="222">
        <v>3</v>
      </c>
      <c r="E22" s="223"/>
      <c r="F22" s="6">
        <f t="shared" si="0"/>
        <v>7.5</v>
      </c>
      <c r="G22" s="2"/>
      <c r="H22" s="21" t="s">
        <v>26</v>
      </c>
      <c r="I22" s="224">
        <v>4</v>
      </c>
      <c r="J22" s="225"/>
      <c r="K22" s="224">
        <v>3</v>
      </c>
      <c r="L22" s="225"/>
      <c r="M22" s="6">
        <f t="shared" si="1"/>
        <v>8</v>
      </c>
      <c r="N22" s="3">
        <f>M19+M20+M21+M22</f>
        <v>40</v>
      </c>
      <c r="O22" s="19"/>
      <c r="P22" s="226"/>
      <c r="Q22" s="227"/>
      <c r="R22" s="226"/>
      <c r="S22" s="227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86" t="s">
        <v>47</v>
      </c>
      <c r="B23" s="187"/>
      <c r="C23" s="192" t="s">
        <v>50</v>
      </c>
      <c r="D23" s="193"/>
      <c r="E23" s="193"/>
      <c r="F23" s="194"/>
      <c r="G23" s="84">
        <f>MAX(G13:G19)</f>
        <v>111.5</v>
      </c>
      <c r="H23" s="190" t="s">
        <v>48</v>
      </c>
      <c r="I23" s="191"/>
      <c r="J23" s="183" t="s">
        <v>50</v>
      </c>
      <c r="K23" s="184"/>
      <c r="L23" s="184"/>
      <c r="M23" s="185"/>
      <c r="N23" s="85">
        <f>MAX(N10:N22)</f>
        <v>41</v>
      </c>
      <c r="O23" s="186" t="s">
        <v>49</v>
      </c>
      <c r="P23" s="187"/>
      <c r="Q23" s="192" t="s">
        <v>50</v>
      </c>
      <c r="R23" s="193"/>
      <c r="S23" s="193"/>
      <c r="T23" s="194"/>
      <c r="U23" s="84">
        <f>MAX(U13:U21)</f>
        <v>116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8"/>
      <c r="B24" s="189"/>
      <c r="C24" s="82" t="s">
        <v>73</v>
      </c>
      <c r="D24" s="86"/>
      <c r="E24" s="86"/>
      <c r="F24" s="87" t="s">
        <v>65</v>
      </c>
      <c r="G24" s="88"/>
      <c r="H24" s="188"/>
      <c r="I24" s="189"/>
      <c r="J24" s="82" t="s">
        <v>73</v>
      </c>
      <c r="K24" s="86"/>
      <c r="L24" s="86"/>
      <c r="M24" s="87" t="s">
        <v>92</v>
      </c>
      <c r="N24" s="88"/>
      <c r="O24" s="188"/>
      <c r="P24" s="189"/>
      <c r="Q24" s="82" t="s">
        <v>73</v>
      </c>
      <c r="R24" s="86"/>
      <c r="S24" s="86"/>
      <c r="T24" s="87" t="s">
        <v>86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5" t="s">
        <v>51</v>
      </c>
      <c r="B26" s="195"/>
      <c r="C26" s="195"/>
      <c r="D26" s="195"/>
      <c r="E26" s="19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119">
    <mergeCell ref="A5:C5"/>
    <mergeCell ref="A6:C6"/>
    <mergeCell ref="D6:H6"/>
    <mergeCell ref="I6:K6"/>
    <mergeCell ref="L6:N6"/>
    <mergeCell ref="P6:R6"/>
    <mergeCell ref="S6:U6"/>
    <mergeCell ref="O8:O9"/>
    <mergeCell ref="P8:S8"/>
    <mergeCell ref="T8:T9"/>
    <mergeCell ref="U8:U9"/>
    <mergeCell ref="P9:Q9"/>
    <mergeCell ref="R9:S9"/>
    <mergeCell ref="E7:K7"/>
    <mergeCell ref="A8:A9"/>
    <mergeCell ref="B8:E8"/>
    <mergeCell ref="F8:F9"/>
    <mergeCell ref="G8:G9"/>
    <mergeCell ref="H8:H9"/>
    <mergeCell ref="I8:L8"/>
    <mergeCell ref="D9:E9"/>
    <mergeCell ref="I9:J9"/>
    <mergeCell ref="K9:L9"/>
    <mergeCell ref="B10:C10"/>
    <mergeCell ref="D10:E10"/>
    <mergeCell ref="I10:J10"/>
    <mergeCell ref="K10:L10"/>
    <mergeCell ref="P10:Q10"/>
    <mergeCell ref="R10:S10"/>
    <mergeCell ref="A26:E26"/>
    <mergeCell ref="A2:U2"/>
    <mergeCell ref="A4:C4"/>
    <mergeCell ref="E4:H4"/>
    <mergeCell ref="D5:H5"/>
    <mergeCell ref="I5:K5"/>
    <mergeCell ref="L5:N5"/>
    <mergeCell ref="P5:R5"/>
    <mergeCell ref="S5:U5"/>
    <mergeCell ref="B9:C9"/>
    <mergeCell ref="A23:B24"/>
    <mergeCell ref="C23:F23"/>
    <mergeCell ref="H23:I24"/>
    <mergeCell ref="J23:M23"/>
    <mergeCell ref="O23:P24"/>
    <mergeCell ref="Q23:T23"/>
    <mergeCell ref="M8:M9"/>
    <mergeCell ref="N8:N9"/>
    <mergeCell ref="B12:C12"/>
    <mergeCell ref="D12:E12"/>
    <mergeCell ref="I12:J12"/>
    <mergeCell ref="K12:L12"/>
    <mergeCell ref="P12:Q12"/>
    <mergeCell ref="R12:S12"/>
    <mergeCell ref="B11:C11"/>
    <mergeCell ref="D11:E11"/>
    <mergeCell ref="I11:J11"/>
    <mergeCell ref="K11:L11"/>
    <mergeCell ref="P11:Q11"/>
    <mergeCell ref="R11:S11"/>
    <mergeCell ref="B14:C14"/>
    <mergeCell ref="D14:E14"/>
    <mergeCell ref="I14:J14"/>
    <mergeCell ref="K14:L14"/>
    <mergeCell ref="P14:Q14"/>
    <mergeCell ref="R14:S14"/>
    <mergeCell ref="B13:C13"/>
    <mergeCell ref="D13:E13"/>
    <mergeCell ref="I13:J13"/>
    <mergeCell ref="K13:L13"/>
    <mergeCell ref="P13:Q13"/>
    <mergeCell ref="R13:S13"/>
    <mergeCell ref="B16:C16"/>
    <mergeCell ref="D16:E16"/>
    <mergeCell ref="I16:J16"/>
    <mergeCell ref="K16:L16"/>
    <mergeCell ref="P16:Q16"/>
    <mergeCell ref="R16:S16"/>
    <mergeCell ref="B15:C15"/>
    <mergeCell ref="D15:E15"/>
    <mergeCell ref="I15:J15"/>
    <mergeCell ref="K15:L15"/>
    <mergeCell ref="P15:Q15"/>
    <mergeCell ref="R15:S15"/>
    <mergeCell ref="B18:C18"/>
    <mergeCell ref="D18:E18"/>
    <mergeCell ref="I18:J18"/>
    <mergeCell ref="K18:L18"/>
    <mergeCell ref="P18:Q18"/>
    <mergeCell ref="R18:S18"/>
    <mergeCell ref="B17:C17"/>
    <mergeCell ref="D17:E17"/>
    <mergeCell ref="I17:J17"/>
    <mergeCell ref="K17:L17"/>
    <mergeCell ref="P17:Q17"/>
    <mergeCell ref="R17:S17"/>
    <mergeCell ref="B20:C20"/>
    <mergeCell ref="D20:E20"/>
    <mergeCell ref="I20:J20"/>
    <mergeCell ref="K20:L20"/>
    <mergeCell ref="P20:Q20"/>
    <mergeCell ref="R20:S20"/>
    <mergeCell ref="B19:C19"/>
    <mergeCell ref="D19:E19"/>
    <mergeCell ref="I19:J19"/>
    <mergeCell ref="K19:L19"/>
    <mergeCell ref="P19:Q19"/>
    <mergeCell ref="R19:S19"/>
    <mergeCell ref="B22:C22"/>
    <mergeCell ref="D22:E22"/>
    <mergeCell ref="I22:J22"/>
    <mergeCell ref="K22:L22"/>
    <mergeCell ref="P22:Q22"/>
    <mergeCell ref="R22:S22"/>
    <mergeCell ref="B21:C21"/>
    <mergeCell ref="D21:E21"/>
    <mergeCell ref="I21:J21"/>
    <mergeCell ref="K21:L21"/>
    <mergeCell ref="P21:Q21"/>
    <mergeCell ref="R21:S21"/>
  </mergeCells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0"/>
  <sheetViews>
    <sheetView tabSelected="1" topLeftCell="A25" workbookViewId="0">
      <selection activeCell="N33" sqref="N33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8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  <c r="R1" s="165" t="s">
        <v>158</v>
      </c>
    </row>
    <row r="2" spans="1:18" ht="18.75" x14ac:dyDescent="0.2">
      <c r="A2" s="248" t="s">
        <v>112</v>
      </c>
      <c r="B2" s="248"/>
      <c r="C2" s="248"/>
      <c r="D2" s="248"/>
      <c r="E2" s="248"/>
      <c r="F2" s="248"/>
      <c r="G2" s="248"/>
      <c r="H2" s="248"/>
      <c r="I2" s="248"/>
      <c r="J2" s="248"/>
    </row>
    <row r="3" spans="1:18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8" x14ac:dyDescent="0.2">
      <c r="A4" s="249" t="s">
        <v>113</v>
      </c>
      <c r="B4" s="249"/>
      <c r="C4" s="250" t="s">
        <v>60</v>
      </c>
      <c r="D4" s="250"/>
      <c r="E4" s="250"/>
      <c r="F4" s="110"/>
      <c r="G4" s="106"/>
      <c r="H4" s="106"/>
      <c r="I4" s="106"/>
      <c r="J4" s="106"/>
    </row>
    <row r="5" spans="1:18" x14ac:dyDescent="0.2">
      <c r="A5" s="170" t="s">
        <v>56</v>
      </c>
      <c r="B5" s="170"/>
      <c r="C5" s="251" t="str">
        <f>'G-1'!D5</f>
        <v>CALLE 45 X CARRERA 19</v>
      </c>
      <c r="D5" s="251"/>
      <c r="E5" s="251"/>
      <c r="F5" s="111"/>
      <c r="G5" s="112"/>
      <c r="H5" s="103" t="s">
        <v>53</v>
      </c>
      <c r="I5" s="252">
        <f>'G-1'!L5</f>
        <v>4519</v>
      </c>
      <c r="J5" s="252"/>
    </row>
    <row r="6" spans="1:18" x14ac:dyDescent="0.2">
      <c r="A6" s="170" t="s">
        <v>114</v>
      </c>
      <c r="B6" s="170"/>
      <c r="C6" s="237" t="s">
        <v>151</v>
      </c>
      <c r="D6" s="237"/>
      <c r="E6" s="237"/>
      <c r="F6" s="111"/>
      <c r="G6" s="112"/>
      <c r="H6" s="103" t="s">
        <v>58</v>
      </c>
      <c r="I6" s="238">
        <f>'G-1'!S6</f>
        <v>43294</v>
      </c>
      <c r="J6" s="238"/>
    </row>
    <row r="7" spans="1:18" x14ac:dyDescent="0.2">
      <c r="A7" s="113"/>
      <c r="B7" s="113"/>
      <c r="C7" s="239"/>
      <c r="D7" s="239"/>
      <c r="E7" s="239"/>
      <c r="F7" s="239"/>
      <c r="G7" s="110"/>
      <c r="H7" s="114"/>
      <c r="I7" s="115"/>
      <c r="J7" s="106"/>
    </row>
    <row r="8" spans="1:18" x14ac:dyDescent="0.2">
      <c r="A8" s="240" t="s">
        <v>115</v>
      </c>
      <c r="B8" s="242" t="s">
        <v>116</v>
      </c>
      <c r="C8" s="240" t="s">
        <v>117</v>
      </c>
      <c r="D8" s="242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44" t="s">
        <v>123</v>
      </c>
      <c r="J8" s="246" t="s">
        <v>124</v>
      </c>
    </row>
    <row r="9" spans="1:18" x14ac:dyDescent="0.2">
      <c r="A9" s="241"/>
      <c r="B9" s="243"/>
      <c r="C9" s="241"/>
      <c r="D9" s="243"/>
      <c r="E9" s="119" t="s">
        <v>52</v>
      </c>
      <c r="F9" s="120" t="s">
        <v>0</v>
      </c>
      <c r="G9" s="121" t="s">
        <v>2</v>
      </c>
      <c r="H9" s="120" t="s">
        <v>3</v>
      </c>
      <c r="I9" s="245"/>
      <c r="J9" s="247"/>
    </row>
    <row r="10" spans="1:18" x14ac:dyDescent="0.2">
      <c r="A10" s="231" t="s">
        <v>125</v>
      </c>
      <c r="B10" s="234">
        <v>3</v>
      </c>
      <c r="C10" s="122"/>
      <c r="D10" s="123" t="s">
        <v>126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8" x14ac:dyDescent="0.2">
      <c r="A11" s="232"/>
      <c r="B11" s="235"/>
      <c r="C11" s="122" t="s">
        <v>127</v>
      </c>
      <c r="D11" s="125" t="s">
        <v>128</v>
      </c>
      <c r="E11" s="126">
        <v>11</v>
      </c>
      <c r="F11" s="126">
        <v>370</v>
      </c>
      <c r="G11" s="126">
        <v>16</v>
      </c>
      <c r="H11" s="126">
        <v>4</v>
      </c>
      <c r="I11" s="126">
        <f t="shared" ref="I11:I45" si="0">E11*0.5+F11+G11*2+H11*2.5</f>
        <v>417.5</v>
      </c>
      <c r="J11" s="127">
        <f>IF(I11=0,"0,00",I11/SUM(I10:I12)*100)</f>
        <v>91.256830601092901</v>
      </c>
    </row>
    <row r="12" spans="1:18" x14ac:dyDescent="0.2">
      <c r="A12" s="232"/>
      <c r="B12" s="235"/>
      <c r="C12" s="128" t="s">
        <v>137</v>
      </c>
      <c r="D12" s="129" t="s">
        <v>129</v>
      </c>
      <c r="E12" s="74">
        <v>7</v>
      </c>
      <c r="F12" s="74">
        <v>27</v>
      </c>
      <c r="G12" s="74">
        <v>1</v>
      </c>
      <c r="H12" s="74">
        <v>3</v>
      </c>
      <c r="I12" s="130">
        <f t="shared" si="0"/>
        <v>40</v>
      </c>
      <c r="J12" s="131">
        <f>IF(I12=0,"0,00",I12/SUM(I10:I12)*100)</f>
        <v>8.7431693989071047</v>
      </c>
    </row>
    <row r="13" spans="1:18" x14ac:dyDescent="0.2">
      <c r="A13" s="232"/>
      <c r="B13" s="235"/>
      <c r="C13" s="132"/>
      <c r="D13" s="123" t="s">
        <v>126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8" x14ac:dyDescent="0.2">
      <c r="A14" s="232"/>
      <c r="B14" s="235"/>
      <c r="C14" s="122" t="s">
        <v>130</v>
      </c>
      <c r="D14" s="125" t="s">
        <v>128</v>
      </c>
      <c r="E14" s="126">
        <v>12</v>
      </c>
      <c r="F14" s="126">
        <v>425</v>
      </c>
      <c r="G14" s="126">
        <v>16</v>
      </c>
      <c r="H14" s="126">
        <v>7</v>
      </c>
      <c r="I14" s="126">
        <f t="shared" si="0"/>
        <v>480.5</v>
      </c>
      <c r="J14" s="127">
        <f>IF(I14=0,"0,00",I14/SUM(I13:I15)*100)</f>
        <v>90.574929311969839</v>
      </c>
    </row>
    <row r="15" spans="1:18" x14ac:dyDescent="0.2">
      <c r="A15" s="232"/>
      <c r="B15" s="235"/>
      <c r="C15" s="128" t="s">
        <v>138</v>
      </c>
      <c r="D15" s="129" t="s">
        <v>129</v>
      </c>
      <c r="E15" s="74">
        <v>9</v>
      </c>
      <c r="F15" s="74">
        <v>41</v>
      </c>
      <c r="G15" s="74">
        <v>1</v>
      </c>
      <c r="H15" s="74">
        <v>1</v>
      </c>
      <c r="I15" s="130">
        <f t="shared" si="0"/>
        <v>50</v>
      </c>
      <c r="J15" s="131">
        <f>IF(I15=0,"0,00",I15/SUM(I13:I15)*100)</f>
        <v>9.4250706880301607</v>
      </c>
    </row>
    <row r="16" spans="1:18" x14ac:dyDescent="0.2">
      <c r="A16" s="232"/>
      <c r="B16" s="235"/>
      <c r="C16" s="132"/>
      <c r="D16" s="123" t="s">
        <v>126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32"/>
      <c r="B17" s="235"/>
      <c r="C17" s="122" t="s">
        <v>131</v>
      </c>
      <c r="D17" s="125" t="s">
        <v>128</v>
      </c>
      <c r="E17" s="126">
        <v>24</v>
      </c>
      <c r="F17" s="126">
        <v>597</v>
      </c>
      <c r="G17" s="126">
        <v>31</v>
      </c>
      <c r="H17" s="126">
        <v>4</v>
      </c>
      <c r="I17" s="126">
        <f t="shared" si="0"/>
        <v>681</v>
      </c>
      <c r="J17" s="127">
        <f>IF(I17=0,"0,00",I17/SUM(I16:I18)*100)</f>
        <v>95.378151260504211</v>
      </c>
    </row>
    <row r="18" spans="1:10" x14ac:dyDescent="0.2">
      <c r="A18" s="233"/>
      <c r="B18" s="236"/>
      <c r="C18" s="133" t="s">
        <v>139</v>
      </c>
      <c r="D18" s="129" t="s">
        <v>129</v>
      </c>
      <c r="E18" s="74">
        <v>6</v>
      </c>
      <c r="F18" s="74">
        <v>30</v>
      </c>
      <c r="G18" s="74">
        <v>0</v>
      </c>
      <c r="H18" s="74">
        <v>0</v>
      </c>
      <c r="I18" s="130">
        <f t="shared" si="0"/>
        <v>33</v>
      </c>
      <c r="J18" s="131">
        <f>IF(I18=0,"0,00",I18/SUM(I16:I18)*100)</f>
        <v>4.6218487394957988</v>
      </c>
    </row>
    <row r="19" spans="1:10" x14ac:dyDescent="0.2">
      <c r="A19" s="231" t="s">
        <v>132</v>
      </c>
      <c r="B19" s="234">
        <v>3</v>
      </c>
      <c r="C19" s="134"/>
      <c r="D19" s="123" t="s">
        <v>126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2"/>
      <c r="B20" s="235"/>
      <c r="C20" s="122" t="s">
        <v>127</v>
      </c>
      <c r="D20" s="125" t="s">
        <v>128</v>
      </c>
      <c r="E20" s="126">
        <f>'G-2'!B12+'G-2'!B13</f>
        <v>23</v>
      </c>
      <c r="F20" s="126">
        <f>'G-2'!C12+'G-2'!C13</f>
        <v>600</v>
      </c>
      <c r="G20" s="126">
        <f>'G-2'!D12+'G-2'!D13</f>
        <v>32</v>
      </c>
      <c r="H20" s="126">
        <f>'G-2'!E12+'G-2'!E13</f>
        <v>14</v>
      </c>
      <c r="I20" s="126">
        <f t="shared" si="0"/>
        <v>710.5</v>
      </c>
      <c r="J20" s="127">
        <f>IF(I20=0,"0,00",I20/SUM(I19:I21)*100)</f>
        <v>100</v>
      </c>
    </row>
    <row r="21" spans="1:10" x14ac:dyDescent="0.2">
      <c r="A21" s="232"/>
      <c r="B21" s="235"/>
      <c r="C21" s="128" t="s">
        <v>140</v>
      </c>
      <c r="D21" s="129" t="s">
        <v>129</v>
      </c>
      <c r="E21" s="74">
        <v>0</v>
      </c>
      <c r="F21" s="74">
        <v>0</v>
      </c>
      <c r="G21" s="74">
        <v>0</v>
      </c>
      <c r="H21" s="74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32"/>
      <c r="B22" s="235"/>
      <c r="C22" s="132"/>
      <c r="D22" s="123" t="s">
        <v>126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2"/>
      <c r="B23" s="235"/>
      <c r="C23" s="122" t="s">
        <v>130</v>
      </c>
      <c r="D23" s="125" t="s">
        <v>128</v>
      </c>
      <c r="E23" s="126">
        <f>'G-2'!B22+'G-2'!I10</f>
        <v>12</v>
      </c>
      <c r="F23" s="126">
        <f>'G-2'!C22+'G-2'!J10</f>
        <v>419</v>
      </c>
      <c r="G23" s="126">
        <f>'G-2'!D22+'G-2'!K10</f>
        <v>23</v>
      </c>
      <c r="H23" s="126">
        <f>'G-2'!E22+'G-2'!L10</f>
        <v>9</v>
      </c>
      <c r="I23" s="126">
        <f t="shared" si="0"/>
        <v>493.5</v>
      </c>
      <c r="J23" s="127">
        <f>IF(I23=0,"0,00",I23/SUM(I22:I24)*100)</f>
        <v>100</v>
      </c>
    </row>
    <row r="24" spans="1:10" x14ac:dyDescent="0.2">
      <c r="A24" s="232"/>
      <c r="B24" s="235"/>
      <c r="C24" s="128" t="s">
        <v>141</v>
      </c>
      <c r="D24" s="129" t="s">
        <v>129</v>
      </c>
      <c r="E24" s="74">
        <v>0</v>
      </c>
      <c r="F24" s="74">
        <v>0</v>
      </c>
      <c r="G24" s="74">
        <v>0</v>
      </c>
      <c r="H24" s="74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32"/>
      <c r="B25" s="235"/>
      <c r="C25" s="132"/>
      <c r="D25" s="123" t="s">
        <v>126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2"/>
      <c r="B26" s="235"/>
      <c r="C26" s="122" t="s">
        <v>131</v>
      </c>
      <c r="D26" s="125" t="s">
        <v>128</v>
      </c>
      <c r="E26" s="126">
        <f>'G-2'!P16+'G-2'!P17</f>
        <v>22</v>
      </c>
      <c r="F26" s="126">
        <f>'G-2'!Q16+'G-2'!Q17</f>
        <v>567</v>
      </c>
      <c r="G26" s="126">
        <f>'G-2'!R16+'G-2'!R17</f>
        <v>32</v>
      </c>
      <c r="H26" s="126">
        <f>'G-2'!S16+'G-2'!S17</f>
        <v>11</v>
      </c>
      <c r="I26" s="126">
        <f t="shared" si="0"/>
        <v>669.5</v>
      </c>
      <c r="J26" s="127">
        <f>IF(I26=0,"0,00",I26/SUM(I25:I27)*100)</f>
        <v>100</v>
      </c>
    </row>
    <row r="27" spans="1:10" x14ac:dyDescent="0.2">
      <c r="A27" s="233"/>
      <c r="B27" s="236"/>
      <c r="C27" s="133" t="s">
        <v>142</v>
      </c>
      <c r="D27" s="129" t="s">
        <v>129</v>
      </c>
      <c r="E27" s="74">
        <v>0</v>
      </c>
      <c r="F27" s="74">
        <v>0</v>
      </c>
      <c r="G27" s="74">
        <v>0</v>
      </c>
      <c r="H27" s="74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31" t="s">
        <v>133</v>
      </c>
      <c r="B28" s="234"/>
      <c r="C28" s="134"/>
      <c r="D28" s="123" t="s">
        <v>126</v>
      </c>
      <c r="E28" s="261">
        <v>0</v>
      </c>
      <c r="F28" s="261">
        <v>0</v>
      </c>
      <c r="G28" s="261">
        <v>0</v>
      </c>
      <c r="H28" s="261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2"/>
      <c r="B29" s="235"/>
      <c r="C29" s="122" t="s">
        <v>127</v>
      </c>
      <c r="D29" s="125" t="s">
        <v>128</v>
      </c>
      <c r="E29" s="262">
        <v>0</v>
      </c>
      <c r="F29" s="262">
        <v>0</v>
      </c>
      <c r="G29" s="262">
        <v>0</v>
      </c>
      <c r="H29" s="262">
        <v>0</v>
      </c>
      <c r="I29" s="126">
        <f t="shared" si="0"/>
        <v>0</v>
      </c>
      <c r="J29" s="127" t="str">
        <f>IF(I29=0,"0,00",I29/SUM(I28:I30)*100)</f>
        <v>0,00</v>
      </c>
    </row>
    <row r="30" spans="1:10" x14ac:dyDescent="0.2">
      <c r="A30" s="232"/>
      <c r="B30" s="235"/>
      <c r="C30" s="128" t="s">
        <v>143</v>
      </c>
      <c r="D30" s="129" t="s">
        <v>129</v>
      </c>
      <c r="E30" s="263">
        <v>0</v>
      </c>
      <c r="F30" s="263">
        <v>0</v>
      </c>
      <c r="G30" s="263">
        <v>0</v>
      </c>
      <c r="H30" s="263">
        <v>0</v>
      </c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32"/>
      <c r="B31" s="235"/>
      <c r="C31" s="132"/>
      <c r="D31" s="123" t="s">
        <v>126</v>
      </c>
      <c r="E31" s="261">
        <v>0</v>
      </c>
      <c r="F31" s="261">
        <v>0</v>
      </c>
      <c r="G31" s="261">
        <v>0</v>
      </c>
      <c r="H31" s="261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2"/>
      <c r="B32" s="235"/>
      <c r="C32" s="122" t="s">
        <v>130</v>
      </c>
      <c r="D32" s="125" t="s">
        <v>128</v>
      </c>
      <c r="E32" s="262">
        <v>0</v>
      </c>
      <c r="F32" s="262">
        <v>0</v>
      </c>
      <c r="G32" s="262">
        <v>0</v>
      </c>
      <c r="H32" s="262">
        <v>0</v>
      </c>
      <c r="I32" s="126">
        <f t="shared" si="0"/>
        <v>0</v>
      </c>
      <c r="J32" s="127" t="str">
        <f>IF(I32=0,"0,00",I32/SUM(I31:I33)*100)</f>
        <v>0,00</v>
      </c>
    </row>
    <row r="33" spans="1:10" x14ac:dyDescent="0.2">
      <c r="A33" s="232"/>
      <c r="B33" s="235"/>
      <c r="C33" s="128" t="s">
        <v>144</v>
      </c>
      <c r="D33" s="129" t="s">
        <v>129</v>
      </c>
      <c r="E33" s="263">
        <v>0</v>
      </c>
      <c r="F33" s="263">
        <v>0</v>
      </c>
      <c r="G33" s="263">
        <v>0</v>
      </c>
      <c r="H33" s="263">
        <v>0</v>
      </c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32"/>
      <c r="B34" s="235"/>
      <c r="C34" s="132"/>
      <c r="D34" s="123" t="s">
        <v>126</v>
      </c>
      <c r="E34" s="261">
        <v>0</v>
      </c>
      <c r="F34" s="261">
        <v>0</v>
      </c>
      <c r="G34" s="261">
        <v>0</v>
      </c>
      <c r="H34" s="261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2"/>
      <c r="B35" s="235"/>
      <c r="C35" s="122" t="s">
        <v>131</v>
      </c>
      <c r="D35" s="125" t="s">
        <v>128</v>
      </c>
      <c r="E35" s="262">
        <v>0</v>
      </c>
      <c r="F35" s="262">
        <v>0</v>
      </c>
      <c r="G35" s="262">
        <v>0</v>
      </c>
      <c r="H35" s="262">
        <v>0</v>
      </c>
      <c r="I35" s="126">
        <f t="shared" si="0"/>
        <v>0</v>
      </c>
      <c r="J35" s="127" t="str">
        <f>IF(I35=0,"0,00",I35/SUM(I34:I36)*100)</f>
        <v>0,00</v>
      </c>
    </row>
    <row r="36" spans="1:10" x14ac:dyDescent="0.2">
      <c r="A36" s="233"/>
      <c r="B36" s="236"/>
      <c r="C36" s="133" t="s">
        <v>145</v>
      </c>
      <c r="D36" s="129" t="s">
        <v>129</v>
      </c>
      <c r="E36" s="263">
        <v>0</v>
      </c>
      <c r="F36" s="263">
        <v>0</v>
      </c>
      <c r="G36" s="263">
        <v>0</v>
      </c>
      <c r="H36" s="263">
        <v>0</v>
      </c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31" t="s">
        <v>134</v>
      </c>
      <c r="B37" s="234">
        <v>1</v>
      </c>
      <c r="C37" s="134"/>
      <c r="D37" s="123" t="s">
        <v>126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2"/>
      <c r="B38" s="235"/>
      <c r="C38" s="122" t="s">
        <v>127</v>
      </c>
      <c r="D38" s="125" t="s">
        <v>128</v>
      </c>
      <c r="E38" s="126">
        <v>133</v>
      </c>
      <c r="F38" s="126">
        <v>156</v>
      </c>
      <c r="G38" s="126">
        <v>14</v>
      </c>
      <c r="H38" s="126">
        <v>7</v>
      </c>
      <c r="I38" s="126">
        <f t="shared" si="0"/>
        <v>268</v>
      </c>
      <c r="J38" s="127">
        <f>IF(I38=0,"0,00",I38/SUM(I37:I39)*100)</f>
        <v>93.055555555555557</v>
      </c>
    </row>
    <row r="39" spans="1:10" x14ac:dyDescent="0.2">
      <c r="A39" s="232"/>
      <c r="B39" s="235"/>
      <c r="C39" s="128" t="s">
        <v>146</v>
      </c>
      <c r="D39" s="129" t="s">
        <v>129</v>
      </c>
      <c r="E39" s="74">
        <v>0</v>
      </c>
      <c r="F39" s="74">
        <v>16</v>
      </c>
      <c r="G39" s="74">
        <v>2</v>
      </c>
      <c r="H39" s="74">
        <v>0</v>
      </c>
      <c r="I39" s="130">
        <f t="shared" si="0"/>
        <v>20</v>
      </c>
      <c r="J39" s="131">
        <f>IF(I39=0,"0,00",I39/SUM(I37:I39)*100)</f>
        <v>6.9444444444444446</v>
      </c>
    </row>
    <row r="40" spans="1:10" x14ac:dyDescent="0.2">
      <c r="A40" s="232"/>
      <c r="B40" s="235"/>
      <c r="C40" s="132"/>
      <c r="D40" s="123" t="s">
        <v>126</v>
      </c>
      <c r="E40" s="75">
        <v>2</v>
      </c>
      <c r="F40" s="75">
        <v>27</v>
      </c>
      <c r="G40" s="75">
        <v>0</v>
      </c>
      <c r="H40" s="75">
        <v>1</v>
      </c>
      <c r="I40" s="75">
        <f t="shared" si="0"/>
        <v>30.5</v>
      </c>
      <c r="J40" s="124">
        <f>IF(I40=0,"0,00",I40/SUM(I40:I42)*100)</f>
        <v>8.2880434782608692</v>
      </c>
    </row>
    <row r="41" spans="1:10" x14ac:dyDescent="0.2">
      <c r="A41" s="232"/>
      <c r="B41" s="235"/>
      <c r="C41" s="122" t="s">
        <v>130</v>
      </c>
      <c r="D41" s="125" t="s">
        <v>128</v>
      </c>
      <c r="E41" s="126">
        <v>136</v>
      </c>
      <c r="F41" s="126">
        <v>198</v>
      </c>
      <c r="G41" s="126">
        <v>14</v>
      </c>
      <c r="H41" s="126">
        <v>7</v>
      </c>
      <c r="I41" s="126">
        <f t="shared" si="0"/>
        <v>311.5</v>
      </c>
      <c r="J41" s="127">
        <f>IF(I41=0,"0,00",I41/SUM(I40:I42)*100)</f>
        <v>84.646739130434781</v>
      </c>
    </row>
    <row r="42" spans="1:10" x14ac:dyDescent="0.2">
      <c r="A42" s="232"/>
      <c r="B42" s="235"/>
      <c r="C42" s="128" t="s">
        <v>147</v>
      </c>
      <c r="D42" s="129" t="s">
        <v>129</v>
      </c>
      <c r="E42" s="74">
        <v>4</v>
      </c>
      <c r="F42" s="74">
        <v>24</v>
      </c>
      <c r="G42" s="74">
        <v>0</v>
      </c>
      <c r="H42" s="74">
        <v>0</v>
      </c>
      <c r="I42" s="130">
        <f t="shared" si="0"/>
        <v>26</v>
      </c>
      <c r="J42" s="131">
        <f>IF(I42=0,"0,00",I42/SUM(I40:I42)*100)</f>
        <v>7.0652173913043477</v>
      </c>
    </row>
    <row r="43" spans="1:10" x14ac:dyDescent="0.2">
      <c r="A43" s="232"/>
      <c r="B43" s="235"/>
      <c r="C43" s="132"/>
      <c r="D43" s="123" t="s">
        <v>126</v>
      </c>
      <c r="E43" s="75">
        <v>0</v>
      </c>
      <c r="F43" s="75">
        <v>29</v>
      </c>
      <c r="G43" s="75">
        <v>0</v>
      </c>
      <c r="H43" s="75">
        <v>0</v>
      </c>
      <c r="I43" s="75">
        <f t="shared" si="0"/>
        <v>29</v>
      </c>
      <c r="J43" s="124">
        <f>IF(I43=0,"0,00",I43/SUM(I43:I45)*100)</f>
        <v>6.7441860465116283</v>
      </c>
    </row>
    <row r="44" spans="1:10" x14ac:dyDescent="0.2">
      <c r="A44" s="232"/>
      <c r="B44" s="235"/>
      <c r="C44" s="122" t="s">
        <v>131</v>
      </c>
      <c r="D44" s="125" t="s">
        <v>128</v>
      </c>
      <c r="E44" s="126">
        <v>118</v>
      </c>
      <c r="F44" s="126">
        <v>308</v>
      </c>
      <c r="G44" s="126">
        <v>5</v>
      </c>
      <c r="H44" s="126">
        <v>2</v>
      </c>
      <c r="I44" s="126">
        <f t="shared" si="0"/>
        <v>382</v>
      </c>
      <c r="J44" s="127">
        <f>IF(I44=0,"0,00",I44/SUM(I43:I45)*100)</f>
        <v>88.837209302325576</v>
      </c>
    </row>
    <row r="45" spans="1:10" x14ac:dyDescent="0.2">
      <c r="A45" s="233"/>
      <c r="B45" s="236"/>
      <c r="C45" s="133" t="s">
        <v>148</v>
      </c>
      <c r="D45" s="129" t="s">
        <v>129</v>
      </c>
      <c r="E45" s="74">
        <v>0</v>
      </c>
      <c r="F45" s="74">
        <v>19</v>
      </c>
      <c r="G45" s="74">
        <v>0</v>
      </c>
      <c r="H45" s="74">
        <v>0</v>
      </c>
      <c r="I45" s="135">
        <f t="shared" si="0"/>
        <v>19</v>
      </c>
      <c r="J45" s="131">
        <f>IF(I45=0,"0,00",I45/SUM(I43:I45)*100)</f>
        <v>4.4186046511627906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4294967293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P6" sqref="P6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6" width="5.28515625" bestFit="1" customWidth="1"/>
    <col min="7" max="7" width="5.5703125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6.710937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60" t="s">
        <v>95</v>
      </c>
      <c r="N2" s="260"/>
      <c r="O2" s="260"/>
      <c r="P2" s="260"/>
      <c r="Q2" s="260"/>
      <c r="R2" s="260"/>
      <c r="S2" s="260"/>
      <c r="T2" s="260"/>
      <c r="U2" s="260"/>
      <c r="V2" s="260"/>
      <c r="W2" s="260"/>
      <c r="X2" s="260"/>
      <c r="Y2" s="260"/>
      <c r="Z2" s="260"/>
      <c r="AA2" s="260"/>
      <c r="AB2" s="260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60" t="s">
        <v>96</v>
      </c>
      <c r="N3" s="260"/>
      <c r="O3" s="260"/>
      <c r="P3" s="260"/>
      <c r="Q3" s="260"/>
      <c r="R3" s="260"/>
      <c r="S3" s="260"/>
      <c r="T3" s="260"/>
      <c r="U3" s="260"/>
      <c r="V3" s="260"/>
      <c r="W3" s="260"/>
      <c r="X3" s="260"/>
      <c r="Y3" s="260"/>
      <c r="Z3" s="260"/>
      <c r="AA3" s="260"/>
      <c r="AB3" s="260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60" t="s">
        <v>97</v>
      </c>
      <c r="N4" s="260"/>
      <c r="O4" s="260"/>
      <c r="P4" s="260"/>
      <c r="Q4" s="260"/>
      <c r="R4" s="260"/>
      <c r="S4" s="260"/>
      <c r="T4" s="260"/>
      <c r="U4" s="260"/>
      <c r="V4" s="260"/>
      <c r="W4" s="260"/>
      <c r="X4" s="260"/>
      <c r="Y4" s="260"/>
      <c r="Z4" s="260"/>
      <c r="AA4" s="260"/>
      <c r="AB4" s="260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56" t="s">
        <v>98</v>
      </c>
      <c r="B8" s="256"/>
      <c r="C8" s="255" t="s">
        <v>99</v>
      </c>
      <c r="D8" s="255"/>
      <c r="E8" s="255"/>
      <c r="F8" s="255"/>
      <c r="G8" s="255"/>
      <c r="H8" s="255"/>
      <c r="I8" s="92"/>
      <c r="J8" s="92"/>
      <c r="K8" s="92"/>
      <c r="L8" s="256" t="s">
        <v>100</v>
      </c>
      <c r="M8" s="256"/>
      <c r="N8" s="256"/>
      <c r="O8" s="255" t="str">
        <f>'G-1'!D5</f>
        <v>CALLE 45 X CARRERA 19</v>
      </c>
      <c r="P8" s="255"/>
      <c r="Q8" s="255"/>
      <c r="R8" s="255"/>
      <c r="S8" s="255"/>
      <c r="T8" s="92"/>
      <c r="U8" s="92"/>
      <c r="V8" s="256" t="s">
        <v>101</v>
      </c>
      <c r="W8" s="256"/>
      <c r="X8" s="256"/>
      <c r="Y8" s="255">
        <v>2410</v>
      </c>
      <c r="Z8" s="255"/>
      <c r="AA8" s="255"/>
      <c r="AB8" s="92"/>
      <c r="AC8" s="92"/>
      <c r="AD8" s="92"/>
      <c r="AE8" s="92"/>
      <c r="AF8" s="92"/>
      <c r="AG8" s="92"/>
      <c r="AH8" s="256" t="s">
        <v>102</v>
      </c>
      <c r="AI8" s="256"/>
      <c r="AJ8" s="257">
        <f>'G-1'!S6</f>
        <v>43294</v>
      </c>
      <c r="AK8" s="257"/>
      <c r="AL8" s="257"/>
      <c r="AM8" s="257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59" t="s">
        <v>47</v>
      </c>
      <c r="E10" s="259"/>
      <c r="F10" s="259"/>
      <c r="G10" s="259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59" t="s">
        <v>136</v>
      </c>
      <c r="T10" s="259"/>
      <c r="U10" s="259"/>
      <c r="V10" s="259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59" t="s">
        <v>49</v>
      </c>
      <c r="AI10" s="259"/>
      <c r="AJ10" s="259"/>
      <c r="AK10" s="259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58" t="s">
        <v>104</v>
      </c>
      <c r="U12" s="258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769</v>
      </c>
      <c r="AV12" s="97">
        <f t="shared" si="0"/>
        <v>824.5</v>
      </c>
      <c r="AW12" s="97">
        <f t="shared" si="0"/>
        <v>917.5</v>
      </c>
      <c r="AX12" s="97">
        <f t="shared" si="0"/>
        <v>949.5</v>
      </c>
      <c r="AY12" s="97">
        <f t="shared" si="0"/>
        <v>891.5</v>
      </c>
      <c r="AZ12" s="97">
        <f t="shared" si="0"/>
        <v>943</v>
      </c>
      <c r="BA12" s="97">
        <f t="shared" si="0"/>
        <v>960.5</v>
      </c>
      <c r="BB12" s="97"/>
      <c r="BC12" s="97"/>
      <c r="BD12" s="97"/>
      <c r="BE12" s="97">
        <f t="shared" ref="BE12:BQ12" si="1">P14</f>
        <v>1096</v>
      </c>
      <c r="BF12" s="97">
        <f t="shared" si="1"/>
        <v>1063.5</v>
      </c>
      <c r="BG12" s="97">
        <f t="shared" si="1"/>
        <v>1089</v>
      </c>
      <c r="BH12" s="97">
        <f t="shared" si="1"/>
        <v>1079.5</v>
      </c>
      <c r="BI12" s="97">
        <f t="shared" si="1"/>
        <v>909</v>
      </c>
      <c r="BJ12" s="97">
        <f t="shared" si="1"/>
        <v>965.5</v>
      </c>
      <c r="BK12" s="97">
        <f t="shared" si="1"/>
        <v>935.5</v>
      </c>
      <c r="BL12" s="97">
        <f t="shared" si="1"/>
        <v>910</v>
      </c>
      <c r="BM12" s="97">
        <f t="shared" si="1"/>
        <v>1103.5</v>
      </c>
      <c r="BN12" s="97">
        <f t="shared" si="1"/>
        <v>1119.5</v>
      </c>
      <c r="BO12" s="97">
        <f t="shared" si="1"/>
        <v>1074</v>
      </c>
      <c r="BP12" s="97">
        <f t="shared" si="1"/>
        <v>1049</v>
      </c>
      <c r="BQ12" s="97">
        <f t="shared" si="1"/>
        <v>1063.5</v>
      </c>
      <c r="BR12" s="97"/>
      <c r="BS12" s="97"/>
      <c r="BT12" s="97"/>
      <c r="BU12" s="97">
        <f t="shared" ref="BU12:CC12" si="2">AG14</f>
        <v>1133</v>
      </c>
      <c r="BV12" s="97">
        <f t="shared" si="2"/>
        <v>1220</v>
      </c>
      <c r="BW12" s="97">
        <f t="shared" si="2"/>
        <v>1241</v>
      </c>
      <c r="BX12" s="97">
        <f t="shared" si="2"/>
        <v>1273</v>
      </c>
      <c r="BY12" s="97">
        <f t="shared" si="2"/>
        <v>1269.5</v>
      </c>
      <c r="BZ12" s="97">
        <f t="shared" si="2"/>
        <v>1282</v>
      </c>
      <c r="CA12" s="97">
        <f t="shared" si="2"/>
        <v>1078</v>
      </c>
      <c r="CB12" s="97">
        <f t="shared" si="2"/>
        <v>1130.5</v>
      </c>
      <c r="CC12" s="97">
        <f t="shared" si="2"/>
        <v>1100.5</v>
      </c>
    </row>
    <row r="13" spans="1:81" ht="16.5" customHeight="1" x14ac:dyDescent="0.2">
      <c r="A13" s="100" t="s">
        <v>105</v>
      </c>
      <c r="B13" s="149">
        <f>'G-1'!F10</f>
        <v>178</v>
      </c>
      <c r="C13" s="149">
        <f>'G-1'!F11</f>
        <v>157.5</v>
      </c>
      <c r="D13" s="149">
        <f>'G-1'!F12</f>
        <v>193.5</v>
      </c>
      <c r="E13" s="149">
        <f>'G-1'!F13</f>
        <v>240</v>
      </c>
      <c r="F13" s="149">
        <f>'G-1'!F14</f>
        <v>233.5</v>
      </c>
      <c r="G13" s="149">
        <f>'G-1'!F15</f>
        <v>250.5</v>
      </c>
      <c r="H13" s="149">
        <f>'G-1'!F16</f>
        <v>225.5</v>
      </c>
      <c r="I13" s="149">
        <f>'G-1'!F17</f>
        <v>182</v>
      </c>
      <c r="J13" s="149">
        <f>'G-1'!F18</f>
        <v>285</v>
      </c>
      <c r="K13" s="149">
        <f>'G-1'!F19</f>
        <v>268</v>
      </c>
      <c r="L13" s="150"/>
      <c r="M13" s="149">
        <f>'G-1'!F20</f>
        <v>272.5</v>
      </c>
      <c r="N13" s="149">
        <f>'G-1'!F21</f>
        <v>270.5</v>
      </c>
      <c r="O13" s="149">
        <f>'G-1'!F22</f>
        <v>292.5</v>
      </c>
      <c r="P13" s="149">
        <f>'G-1'!M10</f>
        <v>260.5</v>
      </c>
      <c r="Q13" s="149">
        <f>'G-1'!M11</f>
        <v>240</v>
      </c>
      <c r="R13" s="149">
        <f>'G-1'!M12</f>
        <v>296</v>
      </c>
      <c r="S13" s="149">
        <f>'G-1'!M13</f>
        <v>283</v>
      </c>
      <c r="T13" s="149">
        <f>'G-1'!M14</f>
        <v>90</v>
      </c>
      <c r="U13" s="149">
        <f>'G-1'!M15</f>
        <v>296.5</v>
      </c>
      <c r="V13" s="149">
        <f>'G-1'!M16</f>
        <v>266</v>
      </c>
      <c r="W13" s="149">
        <f>'G-1'!M17</f>
        <v>257.5</v>
      </c>
      <c r="X13" s="149">
        <f>'G-1'!M18</f>
        <v>283.5</v>
      </c>
      <c r="Y13" s="149">
        <f>'G-1'!M19</f>
        <v>312.5</v>
      </c>
      <c r="Z13" s="149">
        <f>'G-1'!M20</f>
        <v>220.5</v>
      </c>
      <c r="AA13" s="149">
        <f>'G-1'!M21</f>
        <v>232.5</v>
      </c>
      <c r="AB13" s="149">
        <f>'G-1'!M22</f>
        <v>298</v>
      </c>
      <c r="AC13" s="150"/>
      <c r="AD13" s="149">
        <f>'G-1'!T10</f>
        <v>217</v>
      </c>
      <c r="AE13" s="149">
        <f>'G-1'!T11</f>
        <v>253</v>
      </c>
      <c r="AF13" s="149">
        <f>'G-1'!T12</f>
        <v>306</v>
      </c>
      <c r="AG13" s="149">
        <f>'G-1'!T13</f>
        <v>357</v>
      </c>
      <c r="AH13" s="149">
        <f>'G-1'!T14</f>
        <v>304</v>
      </c>
      <c r="AI13" s="149">
        <f>'G-1'!T15</f>
        <v>274</v>
      </c>
      <c r="AJ13" s="149">
        <f>'G-1'!T16</f>
        <v>338</v>
      </c>
      <c r="AK13" s="149">
        <f>'G-1'!T17</f>
        <v>353.5</v>
      </c>
      <c r="AL13" s="149">
        <f>'G-1'!T18</f>
        <v>316.5</v>
      </c>
      <c r="AM13" s="149">
        <f>'G-1'!T19</f>
        <v>70</v>
      </c>
      <c r="AN13" s="149">
        <f>'G-1'!T20</f>
        <v>390.5</v>
      </c>
      <c r="AO13" s="149">
        <f>'G-1'!T21</f>
        <v>323.5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769</v>
      </c>
      <c r="F14" s="149">
        <f t="shared" ref="F14:K14" si="3">C13+D13+E13+F13</f>
        <v>824.5</v>
      </c>
      <c r="G14" s="149">
        <f t="shared" si="3"/>
        <v>917.5</v>
      </c>
      <c r="H14" s="149">
        <f t="shared" si="3"/>
        <v>949.5</v>
      </c>
      <c r="I14" s="149">
        <f t="shared" si="3"/>
        <v>891.5</v>
      </c>
      <c r="J14" s="149">
        <f t="shared" si="3"/>
        <v>943</v>
      </c>
      <c r="K14" s="149">
        <f t="shared" si="3"/>
        <v>960.5</v>
      </c>
      <c r="L14" s="150"/>
      <c r="M14" s="149"/>
      <c r="N14" s="149"/>
      <c r="O14" s="149"/>
      <c r="P14" s="149">
        <f>M13+N13+O13+P13</f>
        <v>1096</v>
      </c>
      <c r="Q14" s="149">
        <f t="shared" ref="Q14:AB14" si="4">N13+O13+P13+Q13</f>
        <v>1063.5</v>
      </c>
      <c r="R14" s="149">
        <f t="shared" si="4"/>
        <v>1089</v>
      </c>
      <c r="S14" s="149">
        <f t="shared" si="4"/>
        <v>1079.5</v>
      </c>
      <c r="T14" s="149">
        <f t="shared" si="4"/>
        <v>909</v>
      </c>
      <c r="U14" s="149">
        <f t="shared" si="4"/>
        <v>965.5</v>
      </c>
      <c r="V14" s="149">
        <f t="shared" si="4"/>
        <v>935.5</v>
      </c>
      <c r="W14" s="149">
        <f t="shared" si="4"/>
        <v>910</v>
      </c>
      <c r="X14" s="149">
        <f t="shared" si="4"/>
        <v>1103.5</v>
      </c>
      <c r="Y14" s="149">
        <f t="shared" si="4"/>
        <v>1119.5</v>
      </c>
      <c r="Z14" s="149">
        <f t="shared" si="4"/>
        <v>1074</v>
      </c>
      <c r="AA14" s="149">
        <f t="shared" si="4"/>
        <v>1049</v>
      </c>
      <c r="AB14" s="149">
        <f t="shared" si="4"/>
        <v>1063.5</v>
      </c>
      <c r="AC14" s="150"/>
      <c r="AD14" s="149"/>
      <c r="AE14" s="149"/>
      <c r="AF14" s="149"/>
      <c r="AG14" s="149">
        <f>AD13+AE13+AF13+AG13</f>
        <v>1133</v>
      </c>
      <c r="AH14" s="149">
        <f t="shared" ref="AH14:AO14" si="5">AE13+AF13+AG13+AH13</f>
        <v>1220</v>
      </c>
      <c r="AI14" s="149">
        <f t="shared" si="5"/>
        <v>1241</v>
      </c>
      <c r="AJ14" s="149">
        <f t="shared" si="5"/>
        <v>1273</v>
      </c>
      <c r="AK14" s="149">
        <f t="shared" si="5"/>
        <v>1269.5</v>
      </c>
      <c r="AL14" s="149">
        <f t="shared" si="5"/>
        <v>1282</v>
      </c>
      <c r="AM14" s="149">
        <f t="shared" si="5"/>
        <v>1078</v>
      </c>
      <c r="AN14" s="149">
        <f t="shared" si="5"/>
        <v>1130.5</v>
      </c>
      <c r="AO14" s="149">
        <f t="shared" si="5"/>
        <v>1100.5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</v>
      </c>
      <c r="E15" s="152"/>
      <c r="F15" s="152" t="s">
        <v>109</v>
      </c>
      <c r="G15" s="153">
        <f>DIRECCIONALIDAD!J11/100</f>
        <v>0.91256830601092898</v>
      </c>
      <c r="H15" s="152"/>
      <c r="I15" s="152" t="s">
        <v>110</v>
      </c>
      <c r="J15" s="153">
        <f>DIRECCIONALIDAD!J12/100</f>
        <v>8.7431693989071052E-2</v>
      </c>
      <c r="K15" s="154"/>
      <c r="L15" s="148"/>
      <c r="M15" s="151"/>
      <c r="N15" s="152"/>
      <c r="O15" s="152" t="s">
        <v>108</v>
      </c>
      <c r="P15" s="153">
        <f>DIRECCIONALIDAD!J13/100</f>
        <v>0</v>
      </c>
      <c r="Q15" s="152"/>
      <c r="R15" s="152"/>
      <c r="S15" s="152"/>
      <c r="T15" s="152" t="s">
        <v>109</v>
      </c>
      <c r="U15" s="153">
        <f>DIRECCIONALIDAD!J14/100</f>
        <v>0.90574929311969843</v>
      </c>
      <c r="V15" s="152"/>
      <c r="W15" s="152"/>
      <c r="X15" s="152"/>
      <c r="Y15" s="152" t="s">
        <v>110</v>
      </c>
      <c r="Z15" s="153">
        <f>DIRECCIONALIDAD!J15/100</f>
        <v>9.4250706880301613E-2</v>
      </c>
      <c r="AA15" s="152"/>
      <c r="AB15" s="154"/>
      <c r="AC15" s="148"/>
      <c r="AD15" s="151"/>
      <c r="AE15" s="152" t="s">
        <v>108</v>
      </c>
      <c r="AF15" s="153">
        <f>DIRECCIONALIDAD!J16/100</f>
        <v>0</v>
      </c>
      <c r="AG15" s="152"/>
      <c r="AH15" s="152"/>
      <c r="AI15" s="152"/>
      <c r="AJ15" s="152" t="s">
        <v>109</v>
      </c>
      <c r="AK15" s="153">
        <f>DIRECCIONALIDAD!J17/100</f>
        <v>0.95378151260504207</v>
      </c>
      <c r="AL15" s="152"/>
      <c r="AM15" s="152"/>
      <c r="AN15" s="152" t="s">
        <v>110</v>
      </c>
      <c r="AO15" s="155">
        <f>DIRECCIONALIDAD!J18/100</f>
        <v>4.6218487394957986E-2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58" t="s">
        <v>156</v>
      </c>
      <c r="B16" s="159">
        <f>MAX(B14:K14)</f>
        <v>960.5</v>
      </c>
      <c r="C16" s="152" t="s">
        <v>108</v>
      </c>
      <c r="D16" s="160">
        <f>+B16*D15</f>
        <v>0</v>
      </c>
      <c r="E16" s="152"/>
      <c r="F16" s="152" t="s">
        <v>109</v>
      </c>
      <c r="G16" s="160">
        <f>+B16*G15</f>
        <v>876.52185792349724</v>
      </c>
      <c r="H16" s="152"/>
      <c r="I16" s="152" t="s">
        <v>110</v>
      </c>
      <c r="J16" s="160">
        <f>+B16*J15</f>
        <v>83.978142076502749</v>
      </c>
      <c r="K16" s="154"/>
      <c r="L16" s="148"/>
      <c r="M16" s="159">
        <f>MAX(M14:AB14)</f>
        <v>1119.5</v>
      </c>
      <c r="N16" s="152"/>
      <c r="O16" s="152" t="s">
        <v>108</v>
      </c>
      <c r="P16" s="161">
        <f>+M16*P15</f>
        <v>0</v>
      </c>
      <c r="Q16" s="152"/>
      <c r="R16" s="152"/>
      <c r="S16" s="152"/>
      <c r="T16" s="152" t="s">
        <v>109</v>
      </c>
      <c r="U16" s="161">
        <f>+M16*U15</f>
        <v>1013.9863336475024</v>
      </c>
      <c r="V16" s="152"/>
      <c r="W16" s="152"/>
      <c r="X16" s="152"/>
      <c r="Y16" s="152" t="s">
        <v>110</v>
      </c>
      <c r="Z16" s="161">
        <f>+M16*Z15</f>
        <v>105.51366635249765</v>
      </c>
      <c r="AA16" s="152"/>
      <c r="AB16" s="154"/>
      <c r="AC16" s="148"/>
      <c r="AD16" s="159">
        <f>MAX(AD14:AO14)</f>
        <v>1282</v>
      </c>
      <c r="AE16" s="152" t="s">
        <v>108</v>
      </c>
      <c r="AF16" s="160">
        <f>+AD16*AF15</f>
        <v>0</v>
      </c>
      <c r="AG16" s="152"/>
      <c r="AH16" s="152"/>
      <c r="AI16" s="152"/>
      <c r="AJ16" s="152" t="s">
        <v>109</v>
      </c>
      <c r="AK16" s="160">
        <f>+AD16*AK15</f>
        <v>1222.747899159664</v>
      </c>
      <c r="AL16" s="152"/>
      <c r="AM16" s="152"/>
      <c r="AN16" s="152" t="s">
        <v>110</v>
      </c>
      <c r="AO16" s="162">
        <f>+AD16*AO15</f>
        <v>59.252100840336141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53" t="s">
        <v>104</v>
      </c>
      <c r="U17" s="253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105</v>
      </c>
      <c r="B18" s="149">
        <f>'G-2'!F10</f>
        <v>329.5</v>
      </c>
      <c r="C18" s="149">
        <f>'G-2'!F11</f>
        <v>326.5</v>
      </c>
      <c r="D18" s="149">
        <f>'G-2'!F12</f>
        <v>362</v>
      </c>
      <c r="E18" s="149">
        <f>'G-2'!F13</f>
        <v>348.5</v>
      </c>
      <c r="F18" s="149">
        <f>'G-2'!F14</f>
        <v>330.5</v>
      </c>
      <c r="G18" s="149">
        <f>'G-2'!F15</f>
        <v>348.5</v>
      </c>
      <c r="H18" s="149">
        <f>'G-2'!F16</f>
        <v>341</v>
      </c>
      <c r="I18" s="149">
        <f>'G-2'!F17</f>
        <v>278.5</v>
      </c>
      <c r="J18" s="149">
        <f>'G-2'!F18</f>
        <v>334</v>
      </c>
      <c r="K18" s="149">
        <f>'G-2'!F19</f>
        <v>292</v>
      </c>
      <c r="L18" s="150"/>
      <c r="M18" s="149">
        <f>'G-2'!F20</f>
        <v>250.5</v>
      </c>
      <c r="N18" s="149">
        <f>'G-2'!F21</f>
        <v>270</v>
      </c>
      <c r="O18" s="149">
        <f>'G-2'!F22</f>
        <v>241.5</v>
      </c>
      <c r="P18" s="149">
        <f>'G-2'!M10</f>
        <v>252</v>
      </c>
      <c r="Q18" s="149">
        <f>'G-2'!M11</f>
        <v>228.5</v>
      </c>
      <c r="R18" s="149">
        <f>'G-2'!M12</f>
        <v>275.5</v>
      </c>
      <c r="S18" s="149">
        <f>'G-2'!M13</f>
        <v>291</v>
      </c>
      <c r="T18" s="149">
        <f>'G-2'!M14</f>
        <v>277.5</v>
      </c>
      <c r="U18" s="149">
        <f>'G-2'!M15</f>
        <v>258</v>
      </c>
      <c r="V18" s="149">
        <f>'G-2'!M16</f>
        <v>262</v>
      </c>
      <c r="W18" s="149">
        <f>'G-2'!M17</f>
        <v>264</v>
      </c>
      <c r="X18" s="149">
        <f>'G-2'!M18</f>
        <v>297.5</v>
      </c>
      <c r="Y18" s="149">
        <f>'G-2'!M19</f>
        <v>302.5</v>
      </c>
      <c r="Z18" s="149">
        <f>'G-2'!M20</f>
        <v>316</v>
      </c>
      <c r="AA18" s="149">
        <f>'G-2'!M21</f>
        <v>295.5</v>
      </c>
      <c r="AB18" s="149">
        <f>'G-2'!M22</f>
        <v>331</v>
      </c>
      <c r="AC18" s="150"/>
      <c r="AD18" s="149">
        <f>'G-2'!T10</f>
        <v>349</v>
      </c>
      <c r="AE18" s="149">
        <f>'G-2'!T11</f>
        <v>388</v>
      </c>
      <c r="AF18" s="149">
        <f>'G-2'!T12</f>
        <v>405.5</v>
      </c>
      <c r="AG18" s="149">
        <f>'G-2'!T13</f>
        <v>389</v>
      </c>
      <c r="AH18" s="149">
        <f>'G-2'!T14</f>
        <v>401.5</v>
      </c>
      <c r="AI18" s="149">
        <f>'G-2'!T15</f>
        <v>396</v>
      </c>
      <c r="AJ18" s="149">
        <f>'G-2'!T16</f>
        <v>335</v>
      </c>
      <c r="AK18" s="149">
        <f>'G-2'!T17</f>
        <v>334.5</v>
      </c>
      <c r="AL18" s="149">
        <f>'G-2'!T18</f>
        <v>313</v>
      </c>
      <c r="AM18" s="149">
        <f>'G-2'!T19</f>
        <v>339.5</v>
      </c>
      <c r="AN18" s="149">
        <f>'G-2'!T20</f>
        <v>317.5</v>
      </c>
      <c r="AO18" s="149">
        <f>'G-2'!T21</f>
        <v>327.5</v>
      </c>
      <c r="AP18" s="101"/>
      <c r="AQ18" s="101"/>
      <c r="AR18" s="101"/>
      <c r="AS18" s="101"/>
      <c r="AT18" s="101"/>
      <c r="AU18" s="101">
        <f t="shared" ref="AU18:BA18" si="6">E19</f>
        <v>1366.5</v>
      </c>
      <c r="AV18" s="101">
        <f t="shared" si="6"/>
        <v>1367.5</v>
      </c>
      <c r="AW18" s="101">
        <f t="shared" si="6"/>
        <v>1389.5</v>
      </c>
      <c r="AX18" s="101">
        <f t="shared" si="6"/>
        <v>1368.5</v>
      </c>
      <c r="AY18" s="101">
        <f t="shared" si="6"/>
        <v>1298.5</v>
      </c>
      <c r="AZ18" s="101">
        <f t="shared" si="6"/>
        <v>1302</v>
      </c>
      <c r="BA18" s="101">
        <f t="shared" si="6"/>
        <v>1245.5</v>
      </c>
      <c r="BB18" s="101"/>
      <c r="BC18" s="101"/>
      <c r="BD18" s="101"/>
      <c r="BE18" s="101">
        <f t="shared" ref="BE18:BQ18" si="7">P19</f>
        <v>1014</v>
      </c>
      <c r="BF18" s="101">
        <f t="shared" si="7"/>
        <v>992</v>
      </c>
      <c r="BG18" s="101">
        <f t="shared" si="7"/>
        <v>997.5</v>
      </c>
      <c r="BH18" s="101">
        <f t="shared" si="7"/>
        <v>1047</v>
      </c>
      <c r="BI18" s="101">
        <f t="shared" si="7"/>
        <v>1072.5</v>
      </c>
      <c r="BJ18" s="101">
        <f t="shared" si="7"/>
        <v>1102</v>
      </c>
      <c r="BK18" s="101">
        <f t="shared" si="7"/>
        <v>1088.5</v>
      </c>
      <c r="BL18" s="101">
        <f t="shared" si="7"/>
        <v>1061.5</v>
      </c>
      <c r="BM18" s="101">
        <f t="shared" si="7"/>
        <v>1081.5</v>
      </c>
      <c r="BN18" s="101">
        <f t="shared" si="7"/>
        <v>1126</v>
      </c>
      <c r="BO18" s="101">
        <f t="shared" si="7"/>
        <v>1180</v>
      </c>
      <c r="BP18" s="101">
        <f t="shared" si="7"/>
        <v>1211.5</v>
      </c>
      <c r="BQ18" s="101">
        <f t="shared" si="7"/>
        <v>1245</v>
      </c>
      <c r="BR18" s="101"/>
      <c r="BS18" s="101"/>
      <c r="BT18" s="101"/>
      <c r="BU18" s="101">
        <f t="shared" ref="BU18:CC18" si="8">AG19</f>
        <v>1531.5</v>
      </c>
      <c r="BV18" s="101">
        <f t="shared" si="8"/>
        <v>1584</v>
      </c>
      <c r="BW18" s="101">
        <f t="shared" si="8"/>
        <v>1592</v>
      </c>
      <c r="BX18" s="101">
        <f t="shared" si="8"/>
        <v>1521.5</v>
      </c>
      <c r="BY18" s="101">
        <f t="shared" si="8"/>
        <v>1467</v>
      </c>
      <c r="BZ18" s="101">
        <f t="shared" si="8"/>
        <v>1378.5</v>
      </c>
      <c r="CA18" s="101">
        <f t="shared" si="8"/>
        <v>1322</v>
      </c>
      <c r="CB18" s="101">
        <f t="shared" si="8"/>
        <v>1304.5</v>
      </c>
      <c r="CC18" s="101">
        <f t="shared" si="8"/>
        <v>1297.5</v>
      </c>
    </row>
    <row r="19" spans="1:81" ht="16.5" customHeight="1" x14ac:dyDescent="0.2">
      <c r="A19" s="100" t="s">
        <v>106</v>
      </c>
      <c r="B19" s="149"/>
      <c r="C19" s="149"/>
      <c r="D19" s="149"/>
      <c r="E19" s="149">
        <f>B18+C18+D18+E18</f>
        <v>1366.5</v>
      </c>
      <c r="F19" s="149">
        <f t="shared" ref="F19:K19" si="9">C18+D18+E18+F18</f>
        <v>1367.5</v>
      </c>
      <c r="G19" s="149">
        <f t="shared" si="9"/>
        <v>1389.5</v>
      </c>
      <c r="H19" s="149">
        <f t="shared" si="9"/>
        <v>1368.5</v>
      </c>
      <c r="I19" s="149">
        <f t="shared" si="9"/>
        <v>1298.5</v>
      </c>
      <c r="J19" s="149">
        <f t="shared" si="9"/>
        <v>1302</v>
      </c>
      <c r="K19" s="149">
        <f t="shared" si="9"/>
        <v>1245.5</v>
      </c>
      <c r="L19" s="150"/>
      <c r="M19" s="149"/>
      <c r="N19" s="149"/>
      <c r="O19" s="149"/>
      <c r="P19" s="149">
        <f>M18+N18+O18+P18</f>
        <v>1014</v>
      </c>
      <c r="Q19" s="149">
        <f t="shared" ref="Q19:AB19" si="10">N18+O18+P18+Q18</f>
        <v>992</v>
      </c>
      <c r="R19" s="149">
        <f t="shared" si="10"/>
        <v>997.5</v>
      </c>
      <c r="S19" s="149">
        <f t="shared" si="10"/>
        <v>1047</v>
      </c>
      <c r="T19" s="149">
        <f t="shared" si="10"/>
        <v>1072.5</v>
      </c>
      <c r="U19" s="149">
        <f t="shared" si="10"/>
        <v>1102</v>
      </c>
      <c r="V19" s="149">
        <f t="shared" si="10"/>
        <v>1088.5</v>
      </c>
      <c r="W19" s="149">
        <f t="shared" si="10"/>
        <v>1061.5</v>
      </c>
      <c r="X19" s="149">
        <f t="shared" si="10"/>
        <v>1081.5</v>
      </c>
      <c r="Y19" s="149">
        <f t="shared" si="10"/>
        <v>1126</v>
      </c>
      <c r="Z19" s="149">
        <f t="shared" si="10"/>
        <v>1180</v>
      </c>
      <c r="AA19" s="149">
        <f t="shared" si="10"/>
        <v>1211.5</v>
      </c>
      <c r="AB19" s="149">
        <f t="shared" si="10"/>
        <v>1245</v>
      </c>
      <c r="AC19" s="150"/>
      <c r="AD19" s="149"/>
      <c r="AE19" s="149"/>
      <c r="AF19" s="149"/>
      <c r="AG19" s="149">
        <f>AD18+AE18+AF18+AG18</f>
        <v>1531.5</v>
      </c>
      <c r="AH19" s="149">
        <f t="shared" ref="AH19:AO19" si="11">AE18+AF18+AG18+AH18</f>
        <v>1584</v>
      </c>
      <c r="AI19" s="149">
        <f t="shared" si="11"/>
        <v>1592</v>
      </c>
      <c r="AJ19" s="149">
        <f t="shared" si="11"/>
        <v>1521.5</v>
      </c>
      <c r="AK19" s="149">
        <f t="shared" si="11"/>
        <v>1467</v>
      </c>
      <c r="AL19" s="149">
        <f t="shared" si="11"/>
        <v>1378.5</v>
      </c>
      <c r="AM19" s="149">
        <f t="shared" si="11"/>
        <v>1322</v>
      </c>
      <c r="AN19" s="149">
        <f t="shared" si="11"/>
        <v>1304.5</v>
      </c>
      <c r="AO19" s="149">
        <f t="shared" si="11"/>
        <v>1297.5</v>
      </c>
      <c r="AP19" s="101"/>
      <c r="AQ19" s="101"/>
      <c r="AR19" s="101"/>
      <c r="AS19" s="101"/>
      <c r="AT19" s="101"/>
      <c r="AU19" s="101">
        <f t="shared" ref="AU19:BA19" si="12">E29</f>
        <v>781.5</v>
      </c>
      <c r="AV19" s="101">
        <f t="shared" si="12"/>
        <v>737.5</v>
      </c>
      <c r="AW19" s="101">
        <f t="shared" si="12"/>
        <v>660.5</v>
      </c>
      <c r="AX19" s="101">
        <f t="shared" si="12"/>
        <v>648.5</v>
      </c>
      <c r="AY19" s="101">
        <f t="shared" si="12"/>
        <v>611</v>
      </c>
      <c r="AZ19" s="101">
        <f t="shared" si="12"/>
        <v>602</v>
      </c>
      <c r="BA19" s="101">
        <f t="shared" si="12"/>
        <v>622</v>
      </c>
      <c r="BB19" s="101"/>
      <c r="BC19" s="101"/>
      <c r="BD19" s="101"/>
      <c r="BE19" s="101">
        <f t="shared" ref="BE19:BQ19" si="13">P29</f>
        <v>622.5</v>
      </c>
      <c r="BF19" s="101">
        <f t="shared" si="13"/>
        <v>682</v>
      </c>
      <c r="BG19" s="101">
        <f t="shared" si="13"/>
        <v>739.5</v>
      </c>
      <c r="BH19" s="101">
        <f t="shared" si="13"/>
        <v>799</v>
      </c>
      <c r="BI19" s="101">
        <f t="shared" si="13"/>
        <v>846</v>
      </c>
      <c r="BJ19" s="101">
        <f t="shared" si="13"/>
        <v>822</v>
      </c>
      <c r="BK19" s="101">
        <f t="shared" si="13"/>
        <v>805</v>
      </c>
      <c r="BL19" s="101">
        <f t="shared" si="13"/>
        <v>810.5</v>
      </c>
      <c r="BM19" s="101">
        <f t="shared" si="13"/>
        <v>788</v>
      </c>
      <c r="BN19" s="101">
        <f t="shared" si="13"/>
        <v>774</v>
      </c>
      <c r="BO19" s="101">
        <f t="shared" si="13"/>
        <v>799</v>
      </c>
      <c r="BP19" s="101">
        <f t="shared" si="13"/>
        <v>752</v>
      </c>
      <c r="BQ19" s="101">
        <f t="shared" si="13"/>
        <v>762</v>
      </c>
      <c r="BR19" s="101"/>
      <c r="BS19" s="101"/>
      <c r="BT19" s="101"/>
      <c r="BU19" s="101">
        <f t="shared" ref="BU19:CC19" si="14">AG29</f>
        <v>827</v>
      </c>
      <c r="BV19" s="101">
        <f t="shared" si="14"/>
        <v>837</v>
      </c>
      <c r="BW19" s="101">
        <f t="shared" si="14"/>
        <v>857.5</v>
      </c>
      <c r="BX19" s="101">
        <f t="shared" si="14"/>
        <v>894</v>
      </c>
      <c r="BY19" s="101">
        <f t="shared" si="14"/>
        <v>907.5</v>
      </c>
      <c r="BZ19" s="101">
        <f t="shared" si="14"/>
        <v>967</v>
      </c>
      <c r="CA19" s="101">
        <f t="shared" si="14"/>
        <v>954.5</v>
      </c>
      <c r="CB19" s="101">
        <f t="shared" si="14"/>
        <v>940.5</v>
      </c>
      <c r="CC19" s="101">
        <f t="shared" si="14"/>
        <v>927.5</v>
      </c>
    </row>
    <row r="20" spans="1:81" ht="16.5" customHeight="1" x14ac:dyDescent="0.2">
      <c r="A20" s="97" t="s">
        <v>107</v>
      </c>
      <c r="B20" s="151"/>
      <c r="C20" s="152" t="s">
        <v>108</v>
      </c>
      <c r="D20" s="153">
        <f>DIRECCIONALIDAD!J19/100</f>
        <v>0</v>
      </c>
      <c r="E20" s="152"/>
      <c r="F20" s="152" t="s">
        <v>109</v>
      </c>
      <c r="G20" s="153">
        <f>DIRECCIONALIDAD!J20/100</f>
        <v>1</v>
      </c>
      <c r="H20" s="152"/>
      <c r="I20" s="152" t="s">
        <v>110</v>
      </c>
      <c r="J20" s="153">
        <f>DIRECCIONALIDAD!J21/100</f>
        <v>0</v>
      </c>
      <c r="K20" s="154"/>
      <c r="L20" s="148"/>
      <c r="M20" s="151"/>
      <c r="N20" s="152"/>
      <c r="O20" s="152" t="s">
        <v>108</v>
      </c>
      <c r="P20" s="153">
        <f>DIRECCIONALIDAD!J22/100</f>
        <v>0</v>
      </c>
      <c r="Q20" s="152"/>
      <c r="R20" s="152"/>
      <c r="S20" s="152"/>
      <c r="T20" s="152" t="s">
        <v>109</v>
      </c>
      <c r="U20" s="153">
        <f>DIRECCIONALIDAD!J23/100</f>
        <v>1</v>
      </c>
      <c r="V20" s="152"/>
      <c r="W20" s="152"/>
      <c r="X20" s="152"/>
      <c r="Y20" s="152" t="s">
        <v>110</v>
      </c>
      <c r="Z20" s="153">
        <f>DIRECCIONALIDAD!J24/100</f>
        <v>0</v>
      </c>
      <c r="AA20" s="152"/>
      <c r="AB20" s="154"/>
      <c r="AC20" s="148"/>
      <c r="AD20" s="151"/>
      <c r="AE20" s="152" t="s">
        <v>108</v>
      </c>
      <c r="AF20" s="153">
        <f>DIRECCIONALIDAD!J25/100</f>
        <v>0</v>
      </c>
      <c r="AG20" s="152"/>
      <c r="AH20" s="152"/>
      <c r="AI20" s="152"/>
      <c r="AJ20" s="152" t="s">
        <v>109</v>
      </c>
      <c r="AK20" s="153">
        <f>DIRECCIONALIDAD!J26/100</f>
        <v>1</v>
      </c>
      <c r="AL20" s="152"/>
      <c r="AM20" s="152"/>
      <c r="AN20" s="152" t="s">
        <v>110</v>
      </c>
      <c r="AO20" s="155">
        <f>DIRECCIONALIDAD!J27/100</f>
        <v>0</v>
      </c>
      <c r="AP20" s="92"/>
      <c r="AQ20" s="92"/>
      <c r="AR20" s="92"/>
      <c r="AS20" s="92"/>
      <c r="AT20" s="92"/>
      <c r="AU20" s="92">
        <f t="shared" ref="AU20:BA20" si="15">E24</f>
        <v>0</v>
      </c>
      <c r="AV20" s="92">
        <f t="shared" si="15"/>
        <v>0</v>
      </c>
      <c r="AW20" s="92">
        <f t="shared" si="15"/>
        <v>0</v>
      </c>
      <c r="AX20" s="92">
        <f t="shared" si="15"/>
        <v>0</v>
      </c>
      <c r="AY20" s="92">
        <f t="shared" si="15"/>
        <v>0</v>
      </c>
      <c r="AZ20" s="92">
        <f t="shared" si="15"/>
        <v>0</v>
      </c>
      <c r="BA20" s="92">
        <f t="shared" si="15"/>
        <v>0</v>
      </c>
      <c r="BB20" s="92"/>
      <c r="BC20" s="92"/>
      <c r="BD20" s="92"/>
      <c r="BE20" s="92">
        <f t="shared" ref="BE20:BQ20" si="16">P24</f>
        <v>0</v>
      </c>
      <c r="BF20" s="92">
        <f t="shared" si="16"/>
        <v>0</v>
      </c>
      <c r="BG20" s="92">
        <f t="shared" si="16"/>
        <v>0</v>
      </c>
      <c r="BH20" s="92">
        <f t="shared" si="16"/>
        <v>0</v>
      </c>
      <c r="BI20" s="92">
        <f t="shared" si="16"/>
        <v>0</v>
      </c>
      <c r="BJ20" s="92">
        <f t="shared" si="16"/>
        <v>0</v>
      </c>
      <c r="BK20" s="92">
        <f t="shared" si="16"/>
        <v>0</v>
      </c>
      <c r="BL20" s="92">
        <f t="shared" si="16"/>
        <v>0</v>
      </c>
      <c r="BM20" s="92">
        <f t="shared" si="16"/>
        <v>0</v>
      </c>
      <c r="BN20" s="92">
        <f t="shared" si="16"/>
        <v>0</v>
      </c>
      <c r="BO20" s="92">
        <f t="shared" si="16"/>
        <v>0</v>
      </c>
      <c r="BP20" s="92">
        <f t="shared" si="16"/>
        <v>0</v>
      </c>
      <c r="BQ20" s="92">
        <f t="shared" si="16"/>
        <v>0</v>
      </c>
      <c r="BR20" s="92"/>
      <c r="BS20" s="92"/>
      <c r="BT20" s="92"/>
      <c r="BU20" s="92">
        <f t="shared" ref="BU20:CC20" si="17">AG24</f>
        <v>0</v>
      </c>
      <c r="BV20" s="92">
        <f t="shared" si="17"/>
        <v>0</v>
      </c>
      <c r="BW20" s="92">
        <f t="shared" si="17"/>
        <v>0</v>
      </c>
      <c r="BX20" s="92">
        <f t="shared" si="17"/>
        <v>0</v>
      </c>
      <c r="BY20" s="92">
        <f t="shared" si="17"/>
        <v>0</v>
      </c>
      <c r="BZ20" s="92">
        <f t="shared" si="17"/>
        <v>0</v>
      </c>
      <c r="CA20" s="92">
        <f t="shared" si="17"/>
        <v>0</v>
      </c>
      <c r="CB20" s="92">
        <f t="shared" si="17"/>
        <v>0</v>
      </c>
      <c r="CC20" s="92">
        <f t="shared" si="17"/>
        <v>0</v>
      </c>
    </row>
    <row r="21" spans="1:81" ht="16.5" customHeight="1" x14ac:dyDescent="0.2">
      <c r="A21" s="158" t="s">
        <v>156</v>
      </c>
      <c r="B21" s="159">
        <f>MAX(B19:K19)</f>
        <v>1389.5</v>
      </c>
      <c r="C21" s="152" t="s">
        <v>108</v>
      </c>
      <c r="D21" s="160">
        <f>+B21*D20</f>
        <v>0</v>
      </c>
      <c r="E21" s="152"/>
      <c r="F21" s="152" t="s">
        <v>109</v>
      </c>
      <c r="G21" s="160">
        <f>+B21*G20</f>
        <v>1389.5</v>
      </c>
      <c r="H21" s="152"/>
      <c r="I21" s="152" t="s">
        <v>110</v>
      </c>
      <c r="J21" s="160">
        <f>+B21*J20</f>
        <v>0</v>
      </c>
      <c r="K21" s="154"/>
      <c r="L21" s="148"/>
      <c r="M21" s="159">
        <f>MAX(M19:AB19)</f>
        <v>1245</v>
      </c>
      <c r="N21" s="152"/>
      <c r="O21" s="152" t="s">
        <v>108</v>
      </c>
      <c r="P21" s="161">
        <f>+M21*P20</f>
        <v>0</v>
      </c>
      <c r="Q21" s="152"/>
      <c r="R21" s="152"/>
      <c r="S21" s="152"/>
      <c r="T21" s="152" t="s">
        <v>109</v>
      </c>
      <c r="U21" s="161">
        <f>+M21*U20</f>
        <v>1245</v>
      </c>
      <c r="V21" s="152"/>
      <c r="W21" s="152"/>
      <c r="X21" s="152"/>
      <c r="Y21" s="152" t="s">
        <v>110</v>
      </c>
      <c r="Z21" s="161">
        <f>+M21*Z20</f>
        <v>0</v>
      </c>
      <c r="AA21" s="152"/>
      <c r="AB21" s="154"/>
      <c r="AC21" s="148"/>
      <c r="AD21" s="159">
        <f>MAX(AD19:AO19)</f>
        <v>1592</v>
      </c>
      <c r="AE21" s="152" t="s">
        <v>108</v>
      </c>
      <c r="AF21" s="160">
        <f>+AD21*AF20</f>
        <v>0</v>
      </c>
      <c r="AG21" s="152"/>
      <c r="AH21" s="152"/>
      <c r="AI21" s="152"/>
      <c r="AJ21" s="152" t="s">
        <v>109</v>
      </c>
      <c r="AK21" s="160">
        <f>+AD21*AK20</f>
        <v>1592</v>
      </c>
      <c r="AL21" s="152"/>
      <c r="AM21" s="152"/>
      <c r="AN21" s="152" t="s">
        <v>110</v>
      </c>
      <c r="AO21" s="162">
        <f>+AD21*AO20</f>
        <v>0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53" t="s">
        <v>104</v>
      </c>
      <c r="U22" s="253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2917</v>
      </c>
      <c r="AV22" s="92">
        <f t="shared" si="18"/>
        <v>2929.5</v>
      </c>
      <c r="AW22" s="92">
        <f t="shared" si="18"/>
        <v>2967.5</v>
      </c>
      <c r="AX22" s="92">
        <f t="shared" si="18"/>
        <v>2966.5</v>
      </c>
      <c r="AY22" s="92">
        <f t="shared" si="18"/>
        <v>2801</v>
      </c>
      <c r="AZ22" s="92">
        <f t="shared" si="18"/>
        <v>2847</v>
      </c>
      <c r="BA22" s="92">
        <f t="shared" si="18"/>
        <v>2828</v>
      </c>
      <c r="BB22" s="92"/>
      <c r="BC22" s="92"/>
      <c r="BD22" s="92"/>
      <c r="BE22" s="92">
        <f t="shared" ref="BE22:BQ22" si="19">P34</f>
        <v>2732.5</v>
      </c>
      <c r="BF22" s="92">
        <f t="shared" si="19"/>
        <v>2737.5</v>
      </c>
      <c r="BG22" s="92">
        <f t="shared" si="19"/>
        <v>2826</v>
      </c>
      <c r="BH22" s="92">
        <f t="shared" si="19"/>
        <v>2925.5</v>
      </c>
      <c r="BI22" s="92">
        <f t="shared" si="19"/>
        <v>2827.5</v>
      </c>
      <c r="BJ22" s="92">
        <f t="shared" si="19"/>
        <v>2889.5</v>
      </c>
      <c r="BK22" s="92">
        <f t="shared" si="19"/>
        <v>2829</v>
      </c>
      <c r="BL22" s="92">
        <f t="shared" si="19"/>
        <v>2782</v>
      </c>
      <c r="BM22" s="92">
        <f t="shared" si="19"/>
        <v>2973</v>
      </c>
      <c r="BN22" s="92">
        <f t="shared" si="19"/>
        <v>3019.5</v>
      </c>
      <c r="BO22" s="92">
        <f t="shared" si="19"/>
        <v>3053</v>
      </c>
      <c r="BP22" s="92">
        <f t="shared" si="19"/>
        <v>3012.5</v>
      </c>
      <c r="BQ22" s="92">
        <f t="shared" si="19"/>
        <v>3070.5</v>
      </c>
      <c r="BR22" s="92"/>
      <c r="BS22" s="92"/>
      <c r="BT22" s="92"/>
      <c r="BU22" s="92">
        <f t="shared" ref="BU22:CC22" si="20">AG34</f>
        <v>3491.5</v>
      </c>
      <c r="BV22" s="92">
        <f t="shared" si="20"/>
        <v>3641</v>
      </c>
      <c r="BW22" s="92">
        <f t="shared" si="20"/>
        <v>3690.5</v>
      </c>
      <c r="BX22" s="92">
        <f t="shared" si="20"/>
        <v>3688.5</v>
      </c>
      <c r="BY22" s="92">
        <f t="shared" si="20"/>
        <v>3644</v>
      </c>
      <c r="BZ22" s="92">
        <f t="shared" si="20"/>
        <v>3627.5</v>
      </c>
      <c r="CA22" s="92">
        <f t="shared" si="20"/>
        <v>3354.5</v>
      </c>
      <c r="CB22" s="92">
        <f t="shared" si="20"/>
        <v>3375.5</v>
      </c>
      <c r="CC22" s="92">
        <f t="shared" si="20"/>
        <v>3325.5</v>
      </c>
    </row>
    <row r="23" spans="1:81" ht="16.5" customHeight="1" x14ac:dyDescent="0.2">
      <c r="A23" s="100" t="s">
        <v>105</v>
      </c>
      <c r="B23" s="149">
        <f>'G-3'!F10</f>
        <v>0</v>
      </c>
      <c r="C23" s="149">
        <f>'G-3'!F11</f>
        <v>0</v>
      </c>
      <c r="D23" s="149">
        <f>'G-3'!F12</f>
        <v>0</v>
      </c>
      <c r="E23" s="149">
        <f>'G-3'!F13</f>
        <v>0</v>
      </c>
      <c r="F23" s="149">
        <f>'G-3'!F14</f>
        <v>0</v>
      </c>
      <c r="G23" s="149">
        <f>'G-3'!F15</f>
        <v>0</v>
      </c>
      <c r="H23" s="149">
        <f>'G-3'!F16</f>
        <v>0</v>
      </c>
      <c r="I23" s="149">
        <f>'G-3'!F17</f>
        <v>0</v>
      </c>
      <c r="J23" s="149">
        <f>'G-3'!F18</f>
        <v>0</v>
      </c>
      <c r="K23" s="149">
        <f>'G-3'!F19</f>
        <v>0</v>
      </c>
      <c r="L23" s="150"/>
      <c r="M23" s="149">
        <f>'G-3'!F20</f>
        <v>0</v>
      </c>
      <c r="N23" s="149">
        <f>'G-3'!F21</f>
        <v>0</v>
      </c>
      <c r="O23" s="149">
        <f>'G-3'!F22</f>
        <v>0</v>
      </c>
      <c r="P23" s="149">
        <f>'G-3'!M10</f>
        <v>0</v>
      </c>
      <c r="Q23" s="149">
        <f>'G-3'!M11</f>
        <v>0</v>
      </c>
      <c r="R23" s="149">
        <f>'G-3'!M12</f>
        <v>0</v>
      </c>
      <c r="S23" s="149">
        <f>'G-3'!M13</f>
        <v>0</v>
      </c>
      <c r="T23" s="149">
        <f>'G-3'!M14</f>
        <v>0</v>
      </c>
      <c r="U23" s="149">
        <f>'G-3'!M15</f>
        <v>0</v>
      </c>
      <c r="V23" s="149">
        <f>'G-3'!M16</f>
        <v>0</v>
      </c>
      <c r="W23" s="149">
        <f>'G-3'!M17</f>
        <v>0</v>
      </c>
      <c r="X23" s="149">
        <f>'G-3'!M18</f>
        <v>0</v>
      </c>
      <c r="Y23" s="149">
        <f>'G-3'!M19</f>
        <v>0</v>
      </c>
      <c r="Z23" s="149">
        <f>'G-3'!M20</f>
        <v>0</v>
      </c>
      <c r="AA23" s="149">
        <f>'G-3'!M21</f>
        <v>0</v>
      </c>
      <c r="AB23" s="149">
        <f>'G-3'!M22</f>
        <v>0</v>
      </c>
      <c r="AC23" s="150"/>
      <c r="AD23" s="149">
        <f>'G-3'!T10</f>
        <v>0</v>
      </c>
      <c r="AE23" s="149">
        <f>'G-3'!T11</f>
        <v>0</v>
      </c>
      <c r="AF23" s="149">
        <f>'G-3'!T12</f>
        <v>0</v>
      </c>
      <c r="AG23" s="149">
        <f>'G-3'!T13</f>
        <v>0</v>
      </c>
      <c r="AH23" s="149">
        <f>'G-3'!T14</f>
        <v>0</v>
      </c>
      <c r="AI23" s="149">
        <f>'G-3'!T15</f>
        <v>0</v>
      </c>
      <c r="AJ23" s="149">
        <f>'G-3'!T16</f>
        <v>0</v>
      </c>
      <c r="AK23" s="149">
        <f>'G-3'!T17</f>
        <v>0</v>
      </c>
      <c r="AL23" s="149">
        <f>'G-3'!T18</f>
        <v>0</v>
      </c>
      <c r="AM23" s="149">
        <f>'G-3'!T19</f>
        <v>0</v>
      </c>
      <c r="AN23" s="149">
        <f>'G-3'!T20</f>
        <v>0</v>
      </c>
      <c r="AO23" s="149">
        <f>'G-3'!T21</f>
        <v>0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106</v>
      </c>
      <c r="B24" s="149"/>
      <c r="C24" s="149"/>
      <c r="D24" s="149"/>
      <c r="E24" s="149">
        <f>B23+C23+D23+E23</f>
        <v>0</v>
      </c>
      <c r="F24" s="149">
        <f t="shared" ref="F24:K24" si="21">C23+D23+E23+F23</f>
        <v>0</v>
      </c>
      <c r="G24" s="149">
        <f t="shared" si="21"/>
        <v>0</v>
      </c>
      <c r="H24" s="149">
        <f t="shared" si="21"/>
        <v>0</v>
      </c>
      <c r="I24" s="149">
        <f t="shared" si="21"/>
        <v>0</v>
      </c>
      <c r="J24" s="149">
        <f t="shared" si="21"/>
        <v>0</v>
      </c>
      <c r="K24" s="149">
        <f t="shared" si="21"/>
        <v>0</v>
      </c>
      <c r="L24" s="150"/>
      <c r="M24" s="149"/>
      <c r="N24" s="149"/>
      <c r="O24" s="149"/>
      <c r="P24" s="149">
        <f>M23+N23+O23+P23</f>
        <v>0</v>
      </c>
      <c r="Q24" s="149">
        <f t="shared" ref="Q24:AB24" si="22">N23+O23+P23+Q23</f>
        <v>0</v>
      </c>
      <c r="R24" s="149">
        <f t="shared" si="22"/>
        <v>0</v>
      </c>
      <c r="S24" s="149">
        <f t="shared" si="22"/>
        <v>0</v>
      </c>
      <c r="T24" s="149">
        <f t="shared" si="22"/>
        <v>0</v>
      </c>
      <c r="U24" s="149">
        <f t="shared" si="22"/>
        <v>0</v>
      </c>
      <c r="V24" s="149">
        <f t="shared" si="22"/>
        <v>0</v>
      </c>
      <c r="W24" s="149">
        <f t="shared" si="22"/>
        <v>0</v>
      </c>
      <c r="X24" s="149">
        <f t="shared" si="22"/>
        <v>0</v>
      </c>
      <c r="Y24" s="149">
        <f t="shared" si="22"/>
        <v>0</v>
      </c>
      <c r="Z24" s="149">
        <f t="shared" si="22"/>
        <v>0</v>
      </c>
      <c r="AA24" s="149">
        <f t="shared" si="22"/>
        <v>0</v>
      </c>
      <c r="AB24" s="149">
        <f t="shared" si="22"/>
        <v>0</v>
      </c>
      <c r="AC24" s="150"/>
      <c r="AD24" s="149"/>
      <c r="AE24" s="149"/>
      <c r="AF24" s="149"/>
      <c r="AG24" s="149">
        <f>AD23+AE23+AF23+AG23</f>
        <v>0</v>
      </c>
      <c r="AH24" s="149">
        <f t="shared" ref="AH24:AO24" si="23">AE23+AF23+AG23+AH23</f>
        <v>0</v>
      </c>
      <c r="AI24" s="149">
        <f t="shared" si="23"/>
        <v>0</v>
      </c>
      <c r="AJ24" s="149">
        <f t="shared" si="23"/>
        <v>0</v>
      </c>
      <c r="AK24" s="149">
        <f t="shared" si="23"/>
        <v>0</v>
      </c>
      <c r="AL24" s="149">
        <f t="shared" si="23"/>
        <v>0</v>
      </c>
      <c r="AM24" s="149">
        <f t="shared" si="23"/>
        <v>0</v>
      </c>
      <c r="AN24" s="149">
        <f t="shared" si="23"/>
        <v>0</v>
      </c>
      <c r="AO24" s="149">
        <f t="shared" si="23"/>
        <v>0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107</v>
      </c>
      <c r="B25" s="151"/>
      <c r="C25" s="152" t="s">
        <v>108</v>
      </c>
      <c r="D25" s="153">
        <f>DIRECCIONALIDAD!J28/100</f>
        <v>0</v>
      </c>
      <c r="E25" s="152"/>
      <c r="F25" s="152" t="s">
        <v>109</v>
      </c>
      <c r="G25" s="153">
        <f>DIRECCIONALIDAD!J29/100</f>
        <v>0</v>
      </c>
      <c r="H25" s="152"/>
      <c r="I25" s="152" t="s">
        <v>110</v>
      </c>
      <c r="J25" s="153">
        <f>DIRECCIONALIDAD!J30/100</f>
        <v>0</v>
      </c>
      <c r="K25" s="154"/>
      <c r="L25" s="148"/>
      <c r="M25" s="151"/>
      <c r="N25" s="152"/>
      <c r="O25" s="152" t="s">
        <v>108</v>
      </c>
      <c r="P25" s="153">
        <f>DIRECCIONALIDAD!J31/100</f>
        <v>0</v>
      </c>
      <c r="Q25" s="152"/>
      <c r="R25" s="152"/>
      <c r="S25" s="152"/>
      <c r="T25" s="152" t="s">
        <v>109</v>
      </c>
      <c r="U25" s="153">
        <f>DIRECCIONALIDAD!J32/100</f>
        <v>0</v>
      </c>
      <c r="V25" s="152"/>
      <c r="W25" s="152"/>
      <c r="X25" s="152"/>
      <c r="Y25" s="152" t="s">
        <v>110</v>
      </c>
      <c r="Z25" s="153">
        <f>DIRECCIONALIDAD!J33/100</f>
        <v>0</v>
      </c>
      <c r="AA25" s="152"/>
      <c r="AB25" s="152"/>
      <c r="AC25" s="157"/>
      <c r="AD25" s="151"/>
      <c r="AE25" s="152" t="s">
        <v>108</v>
      </c>
      <c r="AF25" s="153">
        <f>DIRECCIONALIDAD!J34/100</f>
        <v>0</v>
      </c>
      <c r="AG25" s="152"/>
      <c r="AH25" s="152"/>
      <c r="AI25" s="152"/>
      <c r="AJ25" s="152" t="s">
        <v>109</v>
      </c>
      <c r="AK25" s="153">
        <f>DIRECCIONALIDAD!J35/100</f>
        <v>0</v>
      </c>
      <c r="AL25" s="152"/>
      <c r="AM25" s="152"/>
      <c r="AN25" s="152" t="s">
        <v>110</v>
      </c>
      <c r="AO25" s="155">
        <f>DIRECCIONALIDAD!J36/100</f>
        <v>0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58" t="s">
        <v>156</v>
      </c>
      <c r="B26" s="159">
        <f>MAX(B24:K24)</f>
        <v>0</v>
      </c>
      <c r="C26" s="152" t="s">
        <v>108</v>
      </c>
      <c r="D26" s="160">
        <f>+B26*D25</f>
        <v>0</v>
      </c>
      <c r="E26" s="152"/>
      <c r="F26" s="152" t="s">
        <v>109</v>
      </c>
      <c r="G26" s="160">
        <f>+B26*G25</f>
        <v>0</v>
      </c>
      <c r="H26" s="152"/>
      <c r="I26" s="152" t="s">
        <v>110</v>
      </c>
      <c r="J26" s="160">
        <f>+B26*J25</f>
        <v>0</v>
      </c>
      <c r="K26" s="154"/>
      <c r="L26" s="148"/>
      <c r="M26" s="159">
        <f>MAX(M24:AB24)</f>
        <v>0</v>
      </c>
      <c r="N26" s="152"/>
      <c r="O26" s="152" t="s">
        <v>108</v>
      </c>
      <c r="P26" s="161">
        <f>+M26*P25</f>
        <v>0</v>
      </c>
      <c r="Q26" s="152"/>
      <c r="R26" s="152"/>
      <c r="S26" s="152"/>
      <c r="T26" s="152" t="s">
        <v>109</v>
      </c>
      <c r="U26" s="161">
        <f>+M26*U25</f>
        <v>0</v>
      </c>
      <c r="V26" s="152"/>
      <c r="W26" s="152"/>
      <c r="X26" s="152"/>
      <c r="Y26" s="152" t="s">
        <v>110</v>
      </c>
      <c r="Z26" s="161">
        <f>+M26*Z25</f>
        <v>0</v>
      </c>
      <c r="AA26" s="152"/>
      <c r="AB26" s="154"/>
      <c r="AC26" s="148"/>
      <c r="AD26" s="159">
        <f>MAX(AD24:AO24)</f>
        <v>0</v>
      </c>
      <c r="AE26" s="152" t="s">
        <v>108</v>
      </c>
      <c r="AF26" s="160">
        <f>+AD26*AF25</f>
        <v>0</v>
      </c>
      <c r="AG26" s="152"/>
      <c r="AH26" s="152"/>
      <c r="AI26" s="152"/>
      <c r="AJ26" s="152" t="s">
        <v>109</v>
      </c>
      <c r="AK26" s="160">
        <f>+AD26*AK25</f>
        <v>0</v>
      </c>
      <c r="AL26" s="152"/>
      <c r="AM26" s="152"/>
      <c r="AN26" s="152" t="s">
        <v>110</v>
      </c>
      <c r="AO26" s="162">
        <f>+AD26*AO25</f>
        <v>0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53" t="s">
        <v>104</v>
      </c>
      <c r="U27" s="253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105</v>
      </c>
      <c r="B28" s="149">
        <f>'G-4'!F10</f>
        <v>226.5</v>
      </c>
      <c r="C28" s="149">
        <f>'G-4'!F11</f>
        <v>211</v>
      </c>
      <c r="D28" s="149">
        <f>'G-4'!F12</f>
        <v>172</v>
      </c>
      <c r="E28" s="149">
        <f>'G-4'!F13</f>
        <v>172</v>
      </c>
      <c r="F28" s="149">
        <f>'G-4'!F14</f>
        <v>182.5</v>
      </c>
      <c r="G28" s="149">
        <f>'G-4'!F15</f>
        <v>134</v>
      </c>
      <c r="H28" s="149">
        <f>'G-4'!F16</f>
        <v>160</v>
      </c>
      <c r="I28" s="149">
        <f>'G-4'!F17</f>
        <v>134.5</v>
      </c>
      <c r="J28" s="149">
        <f>'G-4'!F18</f>
        <v>173.5</v>
      </c>
      <c r="K28" s="149">
        <f>'G-4'!F19</f>
        <v>154</v>
      </c>
      <c r="L28" s="150"/>
      <c r="M28" s="149">
        <f>'G-4'!F20</f>
        <v>167</v>
      </c>
      <c r="N28" s="149">
        <f>'G-4'!F21</f>
        <v>140</v>
      </c>
      <c r="O28" s="149">
        <f>'G-4'!F22</f>
        <v>150.5</v>
      </c>
      <c r="P28" s="149">
        <f>'G-4'!M10</f>
        <v>165</v>
      </c>
      <c r="Q28" s="149">
        <f>'G-4'!M11</f>
        <v>226.5</v>
      </c>
      <c r="R28" s="149">
        <f>'G-4'!M12</f>
        <v>197.5</v>
      </c>
      <c r="S28" s="149">
        <f>'G-4'!M13</f>
        <v>210</v>
      </c>
      <c r="T28" s="149">
        <f>'G-4'!M14</f>
        <v>212</v>
      </c>
      <c r="U28" s="149">
        <f>'G-4'!M15</f>
        <v>202.5</v>
      </c>
      <c r="V28" s="149">
        <f>'G-4'!M16</f>
        <v>180.5</v>
      </c>
      <c r="W28" s="149">
        <f>'G-4'!M17</f>
        <v>215.5</v>
      </c>
      <c r="X28" s="149">
        <f>'G-4'!M18</f>
        <v>189.5</v>
      </c>
      <c r="Y28" s="149">
        <f>'G-4'!M19</f>
        <v>188.5</v>
      </c>
      <c r="Z28" s="149">
        <f>'G-4'!M20</f>
        <v>205.5</v>
      </c>
      <c r="AA28" s="149">
        <f>'G-4'!M21</f>
        <v>168.5</v>
      </c>
      <c r="AB28" s="149">
        <f>'G-4'!M22</f>
        <v>199.5</v>
      </c>
      <c r="AC28" s="150"/>
      <c r="AD28" s="149">
        <f>'G-4'!T10</f>
        <v>198</v>
      </c>
      <c r="AE28" s="149">
        <f>'G-4'!T11</f>
        <v>221</v>
      </c>
      <c r="AF28" s="149">
        <f>'G-4'!T12</f>
        <v>196.5</v>
      </c>
      <c r="AG28" s="149">
        <f>'G-4'!T13</f>
        <v>211.5</v>
      </c>
      <c r="AH28" s="149">
        <f>'G-4'!T14</f>
        <v>208</v>
      </c>
      <c r="AI28" s="149">
        <f>'G-4'!T15</f>
        <v>241.5</v>
      </c>
      <c r="AJ28" s="149">
        <f>'G-4'!T16</f>
        <v>233</v>
      </c>
      <c r="AK28" s="149">
        <f>'G-4'!T17</f>
        <v>225</v>
      </c>
      <c r="AL28" s="149">
        <f>'G-4'!T18</f>
        <v>267.5</v>
      </c>
      <c r="AM28" s="149">
        <f>'G-4'!T19</f>
        <v>229</v>
      </c>
      <c r="AN28" s="149">
        <f>'G-4'!T20</f>
        <v>219</v>
      </c>
      <c r="AO28" s="149">
        <f>'G-4'!T21</f>
        <v>212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106</v>
      </c>
      <c r="B29" s="149"/>
      <c r="C29" s="149"/>
      <c r="D29" s="149"/>
      <c r="E29" s="149">
        <f>B28+C28+D28+E28</f>
        <v>781.5</v>
      </c>
      <c r="F29" s="149">
        <f t="shared" ref="F29:K29" si="24">C28+D28+E28+F28</f>
        <v>737.5</v>
      </c>
      <c r="G29" s="149">
        <f t="shared" si="24"/>
        <v>660.5</v>
      </c>
      <c r="H29" s="149">
        <f t="shared" si="24"/>
        <v>648.5</v>
      </c>
      <c r="I29" s="149">
        <f t="shared" si="24"/>
        <v>611</v>
      </c>
      <c r="J29" s="149">
        <f t="shared" si="24"/>
        <v>602</v>
      </c>
      <c r="K29" s="149">
        <f t="shared" si="24"/>
        <v>622</v>
      </c>
      <c r="L29" s="150"/>
      <c r="M29" s="149"/>
      <c r="N29" s="149"/>
      <c r="O29" s="149"/>
      <c r="P29" s="149">
        <f>M28+N28+O28+P28</f>
        <v>622.5</v>
      </c>
      <c r="Q29" s="149">
        <f t="shared" ref="Q29:AB29" si="25">N28+O28+P28+Q28</f>
        <v>682</v>
      </c>
      <c r="R29" s="149">
        <f t="shared" si="25"/>
        <v>739.5</v>
      </c>
      <c r="S29" s="149">
        <f t="shared" si="25"/>
        <v>799</v>
      </c>
      <c r="T29" s="149">
        <f t="shared" si="25"/>
        <v>846</v>
      </c>
      <c r="U29" s="149">
        <f t="shared" si="25"/>
        <v>822</v>
      </c>
      <c r="V29" s="149">
        <f t="shared" si="25"/>
        <v>805</v>
      </c>
      <c r="W29" s="149">
        <f t="shared" si="25"/>
        <v>810.5</v>
      </c>
      <c r="X29" s="149">
        <f t="shared" si="25"/>
        <v>788</v>
      </c>
      <c r="Y29" s="149">
        <f t="shared" si="25"/>
        <v>774</v>
      </c>
      <c r="Z29" s="149">
        <f t="shared" si="25"/>
        <v>799</v>
      </c>
      <c r="AA29" s="149">
        <f t="shared" si="25"/>
        <v>752</v>
      </c>
      <c r="AB29" s="149">
        <f t="shared" si="25"/>
        <v>762</v>
      </c>
      <c r="AC29" s="150"/>
      <c r="AD29" s="149"/>
      <c r="AE29" s="149"/>
      <c r="AF29" s="149"/>
      <c r="AG29" s="149">
        <f>AD28+AE28+AF28+AG28</f>
        <v>827</v>
      </c>
      <c r="AH29" s="149">
        <f t="shared" ref="AH29:AO29" si="26">AE28+AF28+AG28+AH28</f>
        <v>837</v>
      </c>
      <c r="AI29" s="149">
        <f t="shared" si="26"/>
        <v>857.5</v>
      </c>
      <c r="AJ29" s="149">
        <f t="shared" si="26"/>
        <v>894</v>
      </c>
      <c r="AK29" s="149">
        <f t="shared" si="26"/>
        <v>907.5</v>
      </c>
      <c r="AL29" s="149">
        <f t="shared" si="26"/>
        <v>967</v>
      </c>
      <c r="AM29" s="149">
        <f t="shared" si="26"/>
        <v>954.5</v>
      </c>
      <c r="AN29" s="149">
        <f t="shared" si="26"/>
        <v>940.5</v>
      </c>
      <c r="AO29" s="149">
        <f t="shared" si="26"/>
        <v>927.5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107</v>
      </c>
      <c r="B30" s="151"/>
      <c r="C30" s="152" t="s">
        <v>108</v>
      </c>
      <c r="D30" s="153">
        <f>DIRECCIONALIDAD!J37/100</f>
        <v>0</v>
      </c>
      <c r="E30" s="152"/>
      <c r="F30" s="152" t="s">
        <v>109</v>
      </c>
      <c r="G30" s="153">
        <f>DIRECCIONALIDAD!J38/100</f>
        <v>0.93055555555555558</v>
      </c>
      <c r="H30" s="152"/>
      <c r="I30" s="152" t="s">
        <v>110</v>
      </c>
      <c r="J30" s="153">
        <f>DIRECCIONALIDAD!J39/100</f>
        <v>6.9444444444444448E-2</v>
      </c>
      <c r="K30" s="154"/>
      <c r="L30" s="148"/>
      <c r="M30" s="151"/>
      <c r="N30" s="152"/>
      <c r="O30" s="152" t="s">
        <v>108</v>
      </c>
      <c r="P30" s="153">
        <f>DIRECCIONALIDAD!J40/100</f>
        <v>8.2880434782608689E-2</v>
      </c>
      <c r="Q30" s="152"/>
      <c r="R30" s="152"/>
      <c r="S30" s="152"/>
      <c r="T30" s="152" t="s">
        <v>109</v>
      </c>
      <c r="U30" s="153">
        <f>DIRECCIONALIDAD!J41/100</f>
        <v>0.84646739130434778</v>
      </c>
      <c r="V30" s="152"/>
      <c r="W30" s="152"/>
      <c r="X30" s="152"/>
      <c r="Y30" s="152" t="s">
        <v>110</v>
      </c>
      <c r="Z30" s="153">
        <f>DIRECCIONALIDAD!J42/100</f>
        <v>7.0652173913043473E-2</v>
      </c>
      <c r="AA30" s="152"/>
      <c r="AB30" s="154"/>
      <c r="AC30" s="148"/>
      <c r="AD30" s="151"/>
      <c r="AE30" s="152" t="s">
        <v>108</v>
      </c>
      <c r="AF30" s="153">
        <f>DIRECCIONALIDAD!J43/100</f>
        <v>6.7441860465116285E-2</v>
      </c>
      <c r="AG30" s="152"/>
      <c r="AH30" s="152"/>
      <c r="AI30" s="152"/>
      <c r="AJ30" s="152" t="s">
        <v>109</v>
      </c>
      <c r="AK30" s="153">
        <f>DIRECCIONALIDAD!J44/100</f>
        <v>0.8883720930232557</v>
      </c>
      <c r="AL30" s="152"/>
      <c r="AM30" s="152"/>
      <c r="AN30" s="152" t="s">
        <v>110</v>
      </c>
      <c r="AO30" s="155">
        <f>DIRECCIONALIDAD!J45/100</f>
        <v>4.4186046511627906E-2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58" t="s">
        <v>156</v>
      </c>
      <c r="B31" s="159">
        <f>MAX(B29:K29)</f>
        <v>781.5</v>
      </c>
      <c r="C31" s="152" t="s">
        <v>108</v>
      </c>
      <c r="D31" s="160">
        <f>+B31*D30</f>
        <v>0</v>
      </c>
      <c r="E31" s="152"/>
      <c r="F31" s="152" t="s">
        <v>109</v>
      </c>
      <c r="G31" s="160">
        <f>+B31*G30</f>
        <v>727.22916666666674</v>
      </c>
      <c r="H31" s="152"/>
      <c r="I31" s="152" t="s">
        <v>110</v>
      </c>
      <c r="J31" s="160">
        <f>+B31*J30</f>
        <v>54.270833333333336</v>
      </c>
      <c r="K31" s="154"/>
      <c r="L31" s="148"/>
      <c r="M31" s="159">
        <f>MAX(M29:AB29)</f>
        <v>846</v>
      </c>
      <c r="N31" s="152"/>
      <c r="O31" s="152" t="s">
        <v>108</v>
      </c>
      <c r="P31" s="161">
        <f>+M31*P30</f>
        <v>70.116847826086953</v>
      </c>
      <c r="Q31" s="152"/>
      <c r="R31" s="152"/>
      <c r="S31" s="152"/>
      <c r="T31" s="152" t="s">
        <v>109</v>
      </c>
      <c r="U31" s="161">
        <f>+M31*U30</f>
        <v>716.11141304347825</v>
      </c>
      <c r="V31" s="152"/>
      <c r="W31" s="152"/>
      <c r="X31" s="152"/>
      <c r="Y31" s="152" t="s">
        <v>110</v>
      </c>
      <c r="Z31" s="161">
        <f>+M31*Z30</f>
        <v>59.771739130434781</v>
      </c>
      <c r="AA31" s="152"/>
      <c r="AB31" s="154"/>
      <c r="AC31" s="148"/>
      <c r="AD31" s="159">
        <f>MAX(AD29:AO29)</f>
        <v>967</v>
      </c>
      <c r="AE31" s="152" t="s">
        <v>108</v>
      </c>
      <c r="AF31" s="160">
        <f>+AD31*AF30</f>
        <v>65.216279069767452</v>
      </c>
      <c r="AG31" s="152"/>
      <c r="AH31" s="152"/>
      <c r="AI31" s="152"/>
      <c r="AJ31" s="152" t="s">
        <v>109</v>
      </c>
      <c r="AK31" s="160">
        <f>+AD31*AK30</f>
        <v>859.05581395348827</v>
      </c>
      <c r="AL31" s="152"/>
      <c r="AM31" s="152"/>
      <c r="AN31" s="152" t="s">
        <v>110</v>
      </c>
      <c r="AO31" s="162">
        <f>+AD31*AO30</f>
        <v>42.727906976744187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53" t="s">
        <v>104</v>
      </c>
      <c r="U32" s="253"/>
      <c r="V32" s="147" t="s">
        <v>111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105</v>
      </c>
      <c r="B33" s="149">
        <f>B13+B18+B23+B28</f>
        <v>734</v>
      </c>
      <c r="C33" s="149">
        <f t="shared" ref="C33:K33" si="27">C13+C18+C23+C28</f>
        <v>695</v>
      </c>
      <c r="D33" s="149">
        <f t="shared" si="27"/>
        <v>727.5</v>
      </c>
      <c r="E33" s="149">
        <f t="shared" si="27"/>
        <v>760.5</v>
      </c>
      <c r="F33" s="149">
        <f t="shared" si="27"/>
        <v>746.5</v>
      </c>
      <c r="G33" s="149">
        <f t="shared" si="27"/>
        <v>733</v>
      </c>
      <c r="H33" s="149">
        <f t="shared" si="27"/>
        <v>726.5</v>
      </c>
      <c r="I33" s="149">
        <f t="shared" si="27"/>
        <v>595</v>
      </c>
      <c r="J33" s="149">
        <f t="shared" si="27"/>
        <v>792.5</v>
      </c>
      <c r="K33" s="149">
        <f t="shared" si="27"/>
        <v>714</v>
      </c>
      <c r="L33" s="150"/>
      <c r="M33" s="149">
        <f>M13+M18+M23+M28</f>
        <v>690</v>
      </c>
      <c r="N33" s="149">
        <f t="shared" ref="N33:AB33" si="28">N13+N18+N23+N28</f>
        <v>680.5</v>
      </c>
      <c r="O33" s="149">
        <f t="shared" si="28"/>
        <v>684.5</v>
      </c>
      <c r="P33" s="149">
        <f t="shared" si="28"/>
        <v>677.5</v>
      </c>
      <c r="Q33" s="149">
        <f t="shared" si="28"/>
        <v>695</v>
      </c>
      <c r="R33" s="149">
        <f t="shared" si="28"/>
        <v>769</v>
      </c>
      <c r="S33" s="149">
        <f t="shared" si="28"/>
        <v>784</v>
      </c>
      <c r="T33" s="149">
        <f t="shared" si="28"/>
        <v>579.5</v>
      </c>
      <c r="U33" s="149">
        <f t="shared" si="28"/>
        <v>757</v>
      </c>
      <c r="V33" s="149">
        <f t="shared" si="28"/>
        <v>708.5</v>
      </c>
      <c r="W33" s="149">
        <f t="shared" si="28"/>
        <v>737</v>
      </c>
      <c r="X33" s="149">
        <f t="shared" si="28"/>
        <v>770.5</v>
      </c>
      <c r="Y33" s="149">
        <f t="shared" si="28"/>
        <v>803.5</v>
      </c>
      <c r="Z33" s="149">
        <f t="shared" si="28"/>
        <v>742</v>
      </c>
      <c r="AA33" s="149">
        <f t="shared" si="28"/>
        <v>696.5</v>
      </c>
      <c r="AB33" s="149">
        <f t="shared" si="28"/>
        <v>828.5</v>
      </c>
      <c r="AC33" s="150"/>
      <c r="AD33" s="149">
        <f>AD13+AD18+AD23+AD28</f>
        <v>764</v>
      </c>
      <c r="AE33" s="149">
        <f t="shared" ref="AE33:AO33" si="29">AE13+AE18+AE23+AE28</f>
        <v>862</v>
      </c>
      <c r="AF33" s="149">
        <f t="shared" si="29"/>
        <v>908</v>
      </c>
      <c r="AG33" s="149">
        <f t="shared" si="29"/>
        <v>957.5</v>
      </c>
      <c r="AH33" s="149">
        <f t="shared" si="29"/>
        <v>913.5</v>
      </c>
      <c r="AI33" s="149">
        <f t="shared" si="29"/>
        <v>911.5</v>
      </c>
      <c r="AJ33" s="149">
        <f t="shared" si="29"/>
        <v>906</v>
      </c>
      <c r="AK33" s="149">
        <f t="shared" si="29"/>
        <v>913</v>
      </c>
      <c r="AL33" s="149">
        <f t="shared" si="29"/>
        <v>897</v>
      </c>
      <c r="AM33" s="149">
        <f t="shared" si="29"/>
        <v>638.5</v>
      </c>
      <c r="AN33" s="149">
        <f t="shared" si="29"/>
        <v>927</v>
      </c>
      <c r="AO33" s="149">
        <f t="shared" si="29"/>
        <v>863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106</v>
      </c>
      <c r="B34" s="149"/>
      <c r="C34" s="149"/>
      <c r="D34" s="149"/>
      <c r="E34" s="149">
        <f>B33+C33+D33+E33</f>
        <v>2917</v>
      </c>
      <c r="F34" s="149">
        <f t="shared" ref="F34:K34" si="30">C33+D33+E33+F33</f>
        <v>2929.5</v>
      </c>
      <c r="G34" s="149">
        <f t="shared" si="30"/>
        <v>2967.5</v>
      </c>
      <c r="H34" s="149">
        <f t="shared" si="30"/>
        <v>2966.5</v>
      </c>
      <c r="I34" s="149">
        <f t="shared" si="30"/>
        <v>2801</v>
      </c>
      <c r="J34" s="149">
        <f t="shared" si="30"/>
        <v>2847</v>
      </c>
      <c r="K34" s="149">
        <f t="shared" si="30"/>
        <v>2828</v>
      </c>
      <c r="L34" s="150"/>
      <c r="M34" s="149"/>
      <c r="N34" s="149"/>
      <c r="O34" s="149"/>
      <c r="P34" s="149">
        <f>M33+N33+O33+P33</f>
        <v>2732.5</v>
      </c>
      <c r="Q34" s="149">
        <f t="shared" ref="Q34:AB34" si="31">N33+O33+P33+Q33</f>
        <v>2737.5</v>
      </c>
      <c r="R34" s="149">
        <f t="shared" si="31"/>
        <v>2826</v>
      </c>
      <c r="S34" s="149">
        <f t="shared" si="31"/>
        <v>2925.5</v>
      </c>
      <c r="T34" s="149">
        <f t="shared" si="31"/>
        <v>2827.5</v>
      </c>
      <c r="U34" s="149">
        <f t="shared" si="31"/>
        <v>2889.5</v>
      </c>
      <c r="V34" s="149">
        <f t="shared" si="31"/>
        <v>2829</v>
      </c>
      <c r="W34" s="149">
        <f t="shared" si="31"/>
        <v>2782</v>
      </c>
      <c r="X34" s="149">
        <f t="shared" si="31"/>
        <v>2973</v>
      </c>
      <c r="Y34" s="149">
        <f t="shared" si="31"/>
        <v>3019.5</v>
      </c>
      <c r="Z34" s="149">
        <f t="shared" si="31"/>
        <v>3053</v>
      </c>
      <c r="AA34" s="149">
        <f t="shared" si="31"/>
        <v>3012.5</v>
      </c>
      <c r="AB34" s="149">
        <f t="shared" si="31"/>
        <v>3070.5</v>
      </c>
      <c r="AC34" s="150"/>
      <c r="AD34" s="149"/>
      <c r="AE34" s="149"/>
      <c r="AF34" s="149"/>
      <c r="AG34" s="149">
        <f>AD33+AE33+AF33+AG33</f>
        <v>3491.5</v>
      </c>
      <c r="AH34" s="149">
        <f t="shared" ref="AH34:AO34" si="32">AE33+AF33+AG33+AH33</f>
        <v>3641</v>
      </c>
      <c r="AI34" s="149">
        <f t="shared" si="32"/>
        <v>3690.5</v>
      </c>
      <c r="AJ34" s="149">
        <f t="shared" si="32"/>
        <v>3688.5</v>
      </c>
      <c r="AK34" s="149">
        <f t="shared" si="32"/>
        <v>3644</v>
      </c>
      <c r="AL34" s="149">
        <f t="shared" si="32"/>
        <v>3627.5</v>
      </c>
      <c r="AM34" s="149">
        <f t="shared" si="32"/>
        <v>3354.5</v>
      </c>
      <c r="AN34" s="149">
        <f t="shared" si="32"/>
        <v>3375.5</v>
      </c>
      <c r="AO34" s="149">
        <f t="shared" si="32"/>
        <v>3325.5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54"/>
      <c r="R36" s="254"/>
      <c r="S36" s="254"/>
      <c r="T36" s="254"/>
      <c r="U36" s="254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6</vt:i4>
      </vt:variant>
    </vt:vector>
  </HeadingPairs>
  <TitlesOfParts>
    <vt:vector size="14" baseType="lpstr">
      <vt:lpstr>G-1</vt:lpstr>
      <vt:lpstr>G-2</vt:lpstr>
      <vt:lpstr>G-3</vt:lpstr>
      <vt:lpstr>G-4</vt:lpstr>
      <vt:lpstr>G-Totales</vt:lpstr>
      <vt:lpstr>TRANSMETRO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  <vt:lpstr>TRANSMETRO!Área_de_impresión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2016-08-05T21:24:02Z</cp:lastPrinted>
  <dcterms:created xsi:type="dcterms:W3CDTF">1998-04-02T13:38:56Z</dcterms:created>
  <dcterms:modified xsi:type="dcterms:W3CDTF">2018-08-08T22:50:06Z</dcterms:modified>
</cp:coreProperties>
</file>