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C:\Users\HECTOR ZUANI\Desktop\ESCRITORIO\Hector\Adi\Plan Anticorrupcion Atencion al Ciudadano\PAAC\PAAC 2021\PAAC-2\"/>
    </mc:Choice>
  </mc:AlternateContent>
  <xr:revisionPtr revIDLastSave="0" documentId="13_ncr:1_{C1D0C178-4786-408C-8714-D9DE3C2E42C9}" xr6:coauthVersionLast="47" xr6:coauthVersionMax="47" xr10:uidLastSave="{00000000-0000-0000-0000-000000000000}"/>
  <bookViews>
    <workbookView xWindow="-120" yWindow="-120" windowWidth="20730" windowHeight="11160" firstSheet="2" activeTab="2" xr2:uid="{00000000-000D-0000-FFFF-FFFF00000000}"/>
  </bookViews>
  <sheets>
    <sheet name="Partes" sheetId="9" state="hidden" r:id="rId1"/>
    <sheet name="Cuestiones" sheetId="1" state="hidden" r:id="rId2"/>
    <sheet name="Riesgos" sheetId="4" r:id="rId3"/>
    <sheet name="Calificacion Controles" sheetId="10" r:id="rId4"/>
    <sheet name="CriteriosControles" sheetId="11" r:id="rId5"/>
    <sheet name="CriteriosImpactos" sheetId="13" r:id="rId6"/>
    <sheet name="Listas" sheetId="8" r:id="rId7"/>
  </sheets>
  <definedNames>
    <definedName name="_xlnm._FilterDatabase" localSheetId="3" hidden="1">'Calificacion Controles'!$A$3:$AE$23</definedName>
    <definedName name="_xlnm._FilterDatabase" localSheetId="1" hidden="1">Cuestiones!$A$2:$H$101</definedName>
    <definedName name="_xlnm._FilterDatabase" localSheetId="2" hidden="1">Riesgos!$A$6:$O$103</definedName>
    <definedName name="Bias" localSheetId="3">OFFSET('Calificacion Controles'!$I$4,0,0,COUNTA('Calificacion Controles'!$I:$I)-1,1)</definedName>
    <definedName name="Bias">OFFSET(Listas!$H$2,0,0,COUNTA(Listas!$H:$H)-1,1)</definedName>
    <definedName name="correction" localSheetId="3">'Calificacion Controles'!$P$4:$P$8</definedName>
    <definedName name="correction">Listas!#REF!</definedName>
    <definedName name="cost" localSheetId="3">'Calificacion Controles'!$R$4:$R$8</definedName>
    <definedName name="cost">Listas!#REF!</definedName>
    <definedName name="CriterioControl">CriteriosControles!$A$2:$A$15</definedName>
    <definedName name="Likelihood" localSheetId="3">'Calificacion Controles'!$L$4:$L$8</definedName>
    <definedName name="Likelihood">Listas!$K$2:$K$6</definedName>
    <definedName name="Occurrences" localSheetId="3">'Calificacion Controles'!$M$4:$M$8</definedName>
    <definedName name="Occurrences">Listas!$L$2:$L$6</definedName>
    <definedName name="opprep" localSheetId="3">'Calificacion Controles'!$S$4:$S$8</definedName>
    <definedName name="opprep">Listas!$R$1:$R$6</definedName>
    <definedName name="Party">OFFSET(Partes!$A$3,0,0,COUNTA(Partes!$A:$A)-1,1)</definedName>
    <definedName name="Potential" localSheetId="3">'Calificacion Controles'!$N$4:$N$8</definedName>
    <definedName name="Potential">Listas!$M$2:$M$6</definedName>
    <definedName name="Priority" localSheetId="3">OFFSET('Calificacion Controles'!$G$4,0,0,COUNTA('Calificacion Controles'!$G:$G)-1,1)</definedName>
    <definedName name="Priority">OFFSET(Listas!$F$2,0,0,COUNTA(Listas!$F:$F)-1,1)</definedName>
    <definedName name="Process" localSheetId="3">OFFSET('Calificacion Controles'!$J$4,0,0,COUNTA('Calificacion Controles'!$J:$J)-1,1)</definedName>
    <definedName name="Process">OFFSET(Listas!$I$2,0,0,COUNTA(Listas!$I:$I)-1,1)</definedName>
    <definedName name="riskrep" localSheetId="3">'Calificacion Controles'!$Q$4:$Q$8</definedName>
    <definedName name="riskrep">Listas!#REF!</definedName>
    <definedName name="score" localSheetId="3">'Calificacion Controles'!#REF!</definedName>
    <definedName name="score">Listas!#REF!</definedName>
    <definedName name="Success" localSheetId="3">'Calificacion Controles'!$U$4:$U$8</definedName>
    <definedName name="Success">Listas!$T$2:$T$6</definedName>
    <definedName name="Treatment" localSheetId="3">OFFSET('Calificacion Controles'!$H$4,0,0,COUNTA('Calificacion Controles'!$H:$H)-1,1)</definedName>
    <definedName name="Treatment">OFFSET(Listas!$G$2,0,0,COUNTA(Listas!$G:$G)-1,1)</definedName>
    <definedName name="Type" localSheetId="3">OFFSET('Calificacion Controles'!$F$4,0,0,COUNTA('Calificacion Controles'!$F:$F)-1,1)</definedName>
    <definedName name="Type">OFFSET(Listas!$E$2,0,0,COUNTA(Listas!$E:$E)-1,1)</definedName>
    <definedName name="Violation" localSheetId="3">'Calificacion Controles'!$O$4:$O$8</definedName>
    <definedName name="Violation">Listas!#REF!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4" l="1"/>
  <c r="E15" i="4"/>
  <c r="F15" i="4"/>
  <c r="E14" i="4"/>
  <c r="C5" i="10" l="1"/>
  <c r="A8" i="10"/>
  <c r="C11" i="10" l="1"/>
  <c r="C12" i="10"/>
  <c r="C13" i="10"/>
  <c r="C14" i="10"/>
  <c r="B14" i="10"/>
  <c r="A14" i="10"/>
  <c r="A12" i="10"/>
  <c r="A13" i="10"/>
  <c r="F13" i="10"/>
  <c r="H13" i="10"/>
  <c r="J13" i="10"/>
  <c r="L13" i="10"/>
  <c r="N13" i="10"/>
  <c r="P13" i="10"/>
  <c r="R13" i="10"/>
  <c r="T13" i="10"/>
  <c r="V13" i="10"/>
  <c r="X13" i="10"/>
  <c r="Z13" i="10"/>
  <c r="AB13" i="10"/>
  <c r="F14" i="10"/>
  <c r="H14" i="10"/>
  <c r="J14" i="10"/>
  <c r="L14" i="10"/>
  <c r="N14" i="10"/>
  <c r="P14" i="10"/>
  <c r="R14" i="10"/>
  <c r="T14" i="10"/>
  <c r="V14" i="10"/>
  <c r="X14" i="10"/>
  <c r="Z14" i="10"/>
  <c r="AB14" i="10"/>
  <c r="H15" i="4"/>
  <c r="H16" i="4"/>
  <c r="F16" i="4"/>
  <c r="F11" i="4"/>
  <c r="AC14" i="10" l="1"/>
  <c r="AD14" i="10" s="1"/>
  <c r="AE14" i="10" s="1"/>
  <c r="AC13" i="10"/>
  <c r="AD13" i="10" s="1"/>
  <c r="I15" i="4"/>
  <c r="B12" i="10" s="1"/>
  <c r="I16" i="4"/>
  <c r="B13" i="10" s="1"/>
  <c r="E7" i="4"/>
  <c r="AE13" i="10" l="1"/>
  <c r="H14" i="4"/>
  <c r="H13" i="4"/>
  <c r="H12" i="4"/>
  <c r="H11" i="4"/>
  <c r="H10" i="4"/>
  <c r="H9" i="4"/>
  <c r="H8" i="4"/>
  <c r="F14" i="4"/>
  <c r="F13" i="4"/>
  <c r="F12" i="4"/>
  <c r="F10" i="4"/>
  <c r="F9" i="4"/>
  <c r="F8" i="4"/>
  <c r="C10" i="10"/>
  <c r="C9" i="10"/>
  <c r="C8" i="10"/>
  <c r="C7" i="10"/>
  <c r="C6" i="10"/>
  <c r="A11" i="10"/>
  <c r="A10" i="10"/>
  <c r="A9" i="10"/>
  <c r="A7" i="10"/>
  <c r="A6" i="10"/>
  <c r="A5" i="10"/>
  <c r="AB12" i="10"/>
  <c r="Z12" i="10"/>
  <c r="X12" i="10"/>
  <c r="V12" i="10"/>
  <c r="T12" i="10"/>
  <c r="R12" i="10"/>
  <c r="P12" i="10"/>
  <c r="N12" i="10"/>
  <c r="L12" i="10"/>
  <c r="J12" i="10"/>
  <c r="H12" i="10"/>
  <c r="F12" i="10"/>
  <c r="AB11" i="10"/>
  <c r="Z11" i="10"/>
  <c r="X11" i="10"/>
  <c r="V11" i="10"/>
  <c r="T11" i="10"/>
  <c r="R11" i="10"/>
  <c r="P11" i="10"/>
  <c r="N11" i="10"/>
  <c r="L11" i="10"/>
  <c r="J11" i="10"/>
  <c r="H11" i="10"/>
  <c r="F11" i="10"/>
  <c r="AB10" i="10"/>
  <c r="Z10" i="10"/>
  <c r="X10" i="10"/>
  <c r="V10" i="10"/>
  <c r="T10" i="10"/>
  <c r="R10" i="10"/>
  <c r="P10" i="10"/>
  <c r="N10" i="10"/>
  <c r="L10" i="10"/>
  <c r="J10" i="10"/>
  <c r="H10" i="10"/>
  <c r="F10" i="10"/>
  <c r="AB9" i="10"/>
  <c r="Z9" i="10"/>
  <c r="X9" i="10"/>
  <c r="V9" i="10"/>
  <c r="T9" i="10"/>
  <c r="R9" i="10"/>
  <c r="P9" i="10"/>
  <c r="N9" i="10"/>
  <c r="L9" i="10"/>
  <c r="J9" i="10"/>
  <c r="H9" i="10"/>
  <c r="F9" i="10"/>
  <c r="A8" i="4"/>
  <c r="A9" i="4" s="1"/>
  <c r="A10" i="4" s="1"/>
  <c r="A11" i="4" s="1"/>
  <c r="A12" i="4" s="1"/>
  <c r="A13" i="4" s="1"/>
  <c r="A14" i="4" s="1"/>
  <c r="AB8" i="10"/>
  <c r="Z8" i="10"/>
  <c r="X8" i="10"/>
  <c r="V8" i="10"/>
  <c r="T8" i="10"/>
  <c r="R8" i="10"/>
  <c r="P8" i="10"/>
  <c r="N8" i="10"/>
  <c r="L8" i="10"/>
  <c r="J8" i="10"/>
  <c r="H8" i="10"/>
  <c r="F8" i="10"/>
  <c r="I13" i="4" l="1"/>
  <c r="I14" i="4"/>
  <c r="B11" i="10" s="1"/>
  <c r="I12" i="4"/>
  <c r="B9" i="10" s="1"/>
  <c r="I11" i="4"/>
  <c r="B8" i="10" s="1"/>
  <c r="I10" i="4"/>
  <c r="B7" i="10" s="1"/>
  <c r="I9" i="4"/>
  <c r="B6" i="10" s="1"/>
  <c r="I8" i="4"/>
  <c r="B5" i="10" s="1"/>
  <c r="AC8" i="10"/>
  <c r="AD8" i="10" s="1"/>
  <c r="AC9" i="10"/>
  <c r="AD9" i="10" s="1"/>
  <c r="AC11" i="10"/>
  <c r="AD11" i="10" s="1"/>
  <c r="AC12" i="10"/>
  <c r="AD12" i="10" s="1"/>
  <c r="AC10" i="10"/>
  <c r="AD10" i="10" s="1"/>
  <c r="B10" i="10"/>
  <c r="E13" i="4"/>
  <c r="E8" i="4"/>
  <c r="C4" i="10"/>
  <c r="AE9" i="10" l="1"/>
  <c r="K12" i="4" s="1"/>
  <c r="AE10" i="10"/>
  <c r="K13" i="4" s="1"/>
  <c r="AE11" i="10"/>
  <c r="K14" i="4" s="1"/>
  <c r="J6" i="10"/>
  <c r="J5" i="10"/>
  <c r="J4" i="10"/>
  <c r="H6" i="10"/>
  <c r="H5" i="10"/>
  <c r="H4" i="10"/>
  <c r="F6" i="10"/>
  <c r="F5" i="10"/>
  <c r="F4" i="10"/>
  <c r="A4" i="10"/>
  <c r="AC6" i="10" l="1"/>
  <c r="AD6" i="10" s="1"/>
  <c r="AC5" i="10"/>
  <c r="AD5" i="10" s="1"/>
  <c r="AC4" i="10"/>
  <c r="AD4" i="10" s="1"/>
  <c r="AB23" i="10" l="1"/>
  <c r="AB22" i="10"/>
  <c r="AB21" i="10"/>
  <c r="AB20" i="10"/>
  <c r="AB19" i="10"/>
  <c r="AB18" i="10"/>
  <c r="AB17" i="10"/>
  <c r="AB16" i="10"/>
  <c r="AB15" i="10"/>
  <c r="AB7" i="10"/>
  <c r="Z23" i="10"/>
  <c r="Z22" i="10"/>
  <c r="Z21" i="10"/>
  <c r="Z20" i="10"/>
  <c r="Z19" i="10"/>
  <c r="Z18" i="10"/>
  <c r="Z17" i="10"/>
  <c r="Z16" i="10"/>
  <c r="Z15" i="10"/>
  <c r="Z7" i="10"/>
  <c r="X23" i="10"/>
  <c r="X22" i="10"/>
  <c r="X21" i="10"/>
  <c r="X20" i="10"/>
  <c r="X19" i="10"/>
  <c r="X18" i="10"/>
  <c r="X17" i="10"/>
  <c r="X16" i="10"/>
  <c r="X15" i="10"/>
  <c r="X7" i="10"/>
  <c r="V23" i="10"/>
  <c r="V22" i="10"/>
  <c r="V21" i="10"/>
  <c r="V20" i="10"/>
  <c r="V19" i="10"/>
  <c r="V18" i="10"/>
  <c r="V17" i="10"/>
  <c r="V16" i="10"/>
  <c r="V15" i="10"/>
  <c r="V7" i="10"/>
  <c r="T23" i="10"/>
  <c r="T22" i="10"/>
  <c r="T21" i="10"/>
  <c r="T20" i="10"/>
  <c r="T19" i="10"/>
  <c r="T18" i="10"/>
  <c r="T17" i="10"/>
  <c r="T16" i="10"/>
  <c r="T15" i="10"/>
  <c r="T7" i="10"/>
  <c r="R23" i="10"/>
  <c r="R22" i="10"/>
  <c r="R21" i="10"/>
  <c r="R20" i="10"/>
  <c r="R19" i="10"/>
  <c r="R18" i="10"/>
  <c r="R17" i="10"/>
  <c r="R16" i="10"/>
  <c r="R15" i="10"/>
  <c r="R7" i="10"/>
  <c r="P23" i="10"/>
  <c r="P22" i="10"/>
  <c r="P21" i="10"/>
  <c r="P20" i="10"/>
  <c r="P19" i="10"/>
  <c r="P18" i="10"/>
  <c r="P17" i="10"/>
  <c r="P16" i="10"/>
  <c r="P15" i="10"/>
  <c r="P7" i="10"/>
  <c r="N23" i="10"/>
  <c r="N22" i="10"/>
  <c r="N21" i="10"/>
  <c r="N20" i="10"/>
  <c r="N19" i="10"/>
  <c r="N18" i="10"/>
  <c r="N17" i="10"/>
  <c r="N16" i="10"/>
  <c r="N15" i="10"/>
  <c r="N7" i="10"/>
  <c r="L23" i="10"/>
  <c r="L22" i="10"/>
  <c r="L21" i="10"/>
  <c r="L20" i="10"/>
  <c r="L19" i="10"/>
  <c r="L18" i="10"/>
  <c r="L17" i="10"/>
  <c r="L16" i="10"/>
  <c r="L15" i="10"/>
  <c r="L7" i="10"/>
  <c r="J23" i="10"/>
  <c r="J22" i="10"/>
  <c r="J21" i="10"/>
  <c r="J20" i="10"/>
  <c r="J19" i="10"/>
  <c r="J18" i="10"/>
  <c r="J17" i="10"/>
  <c r="J16" i="10"/>
  <c r="J15" i="10"/>
  <c r="J7" i="10"/>
  <c r="H23" i="10"/>
  <c r="H22" i="10"/>
  <c r="H21" i="10"/>
  <c r="H20" i="10"/>
  <c r="H19" i="10"/>
  <c r="H18" i="10"/>
  <c r="H17" i="10"/>
  <c r="H16" i="10"/>
  <c r="H15" i="10"/>
  <c r="H7" i="10"/>
  <c r="F7" i="10"/>
  <c r="F15" i="10"/>
  <c r="F16" i="10"/>
  <c r="F17" i="10"/>
  <c r="F18" i="10"/>
  <c r="F19" i="10"/>
  <c r="F20" i="10"/>
  <c r="F21" i="10"/>
  <c r="F22" i="10"/>
  <c r="F23" i="10"/>
  <c r="AC7" i="10" l="1"/>
  <c r="AD7" i="10" s="1"/>
  <c r="AE7" i="10" s="1"/>
  <c r="K10" i="4" s="1"/>
  <c r="AC22" i="10"/>
  <c r="AD22" i="10" s="1"/>
  <c r="AC20" i="10"/>
  <c r="AD20" i="10" s="1"/>
  <c r="AC16" i="10"/>
  <c r="AC23" i="10"/>
  <c r="AD23" i="10" s="1"/>
  <c r="AC19" i="10"/>
  <c r="AD19" i="10" s="1"/>
  <c r="AC15" i="10"/>
  <c r="AC18" i="10"/>
  <c r="AD18" i="10" s="1"/>
  <c r="AC21" i="10"/>
  <c r="AD21" i="10" s="1"/>
  <c r="AC17" i="10"/>
  <c r="AD17" i="10" s="1"/>
  <c r="B23" i="10" l="1"/>
  <c r="B22" i="10"/>
  <c r="B21" i="10"/>
  <c r="B20" i="10"/>
  <c r="B19" i="10"/>
  <c r="B18" i="10"/>
  <c r="B16" i="10"/>
  <c r="B17" i="10"/>
  <c r="AE17" i="10" s="1"/>
  <c r="F7" i="4"/>
  <c r="H7" i="4" l="1"/>
  <c r="H19" i="4" l="1"/>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AD16" i="10" l="1"/>
  <c r="AD15" i="10"/>
  <c r="C11" i="8"/>
  <c r="C10" i="8"/>
  <c r="V18" i="8"/>
  <c r="J6" i="4"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C21" i="8"/>
  <c r="A13" i="8"/>
  <c r="C13" i="8" s="1"/>
  <c r="A14" i="8"/>
  <c r="C14" i="8" s="1"/>
  <c r="A15" i="8"/>
  <c r="C15" i="8" s="1"/>
  <c r="A16" i="8"/>
  <c r="C16" i="8" s="1"/>
  <c r="A17" i="8"/>
  <c r="C17" i="8" s="1"/>
  <c r="C12" i="8"/>
  <c r="I40" i="4"/>
  <c r="F38"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F19" i="4"/>
  <c r="F20" i="4"/>
  <c r="F21" i="4"/>
  <c r="F22" i="4"/>
  <c r="F23" i="4"/>
  <c r="F24" i="4"/>
  <c r="F25" i="4"/>
  <c r="F26" i="4"/>
  <c r="F27" i="4"/>
  <c r="F28" i="4"/>
  <c r="F29" i="4"/>
  <c r="F30" i="4"/>
  <c r="F31" i="4"/>
  <c r="F32" i="4"/>
  <c r="F33" i="4"/>
  <c r="F34" i="4"/>
  <c r="F35" i="4"/>
  <c r="F36" i="4"/>
  <c r="F37"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I20" i="4"/>
  <c r="AE20" i="10" s="1"/>
  <c r="I28" i="4"/>
  <c r="I26" i="4"/>
  <c r="AE12" i="10"/>
  <c r="K15" i="4" s="1"/>
  <c r="I31" i="4"/>
  <c r="I23" i="4"/>
  <c r="AE23" i="10" s="1"/>
  <c r="I30" i="4"/>
  <c r="I22" i="4"/>
  <c r="AE22" i="10" s="1"/>
  <c r="I29" i="4"/>
  <c r="I21" i="4"/>
  <c r="AE21" i="10" s="1"/>
  <c r="I27" i="4"/>
  <c r="I19" i="4"/>
  <c r="AE19" i="10" s="1"/>
  <c r="I25" i="4"/>
  <c r="I24" i="4"/>
  <c r="I39" i="4"/>
  <c r="I38" i="4"/>
  <c r="I37" i="4"/>
  <c r="I36" i="4"/>
  <c r="I35" i="4"/>
  <c r="I34" i="4"/>
  <c r="I33" i="4"/>
  <c r="I32" i="4"/>
  <c r="AE18" i="10" l="1"/>
  <c r="AE8" i="10"/>
  <c r="K11" i="4" s="1"/>
  <c r="K16" i="4"/>
  <c r="AE16" i="10"/>
  <c r="AE5" i="10"/>
  <c r="K8" i="4" s="1"/>
  <c r="AE6" i="10"/>
  <c r="K9" i="4" s="1"/>
  <c r="B15" i="10"/>
  <c r="AE15" i="10" s="1"/>
  <c r="I7" i="4"/>
  <c r="B4" i="10" s="1"/>
  <c r="AE4" i="10" l="1"/>
  <c r="K7" i="4" s="1"/>
  <c r="C24" i="8"/>
  <c r="C22" i="8"/>
  <c r="C2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Zuany</author>
  </authors>
  <commentList>
    <comment ref="L8" authorId="0" shapeId="0" xr:uid="{00000000-0006-0000-0200-000001000000}">
      <text>
        <r>
          <rPr>
            <b/>
            <sz val="9"/>
            <color indexed="81"/>
            <rFont val="Tahoma"/>
            <family val="2"/>
          </rPr>
          <t>Hector Zuany:</t>
        </r>
        <r>
          <rPr>
            <sz val="9"/>
            <color indexed="81"/>
            <rFont val="Tahoma"/>
            <family val="2"/>
          </rPr>
          <t xml:space="preserve">
cuantos contratistas ingresaron. Si todos ellos le ingresaron en el sigep</t>
        </r>
      </text>
    </comment>
    <comment ref="N8" authorId="0" shapeId="0" xr:uid="{0B9A1123-B212-4AAA-8C1D-BC02998F23BC}">
      <text>
        <r>
          <rPr>
            <b/>
            <sz val="9"/>
            <color indexed="81"/>
            <rFont val="Tahoma"/>
            <family val="2"/>
          </rPr>
          <t>Hector Zuany:</t>
        </r>
        <r>
          <rPr>
            <sz val="9"/>
            <color indexed="81"/>
            <rFont val="Tahoma"/>
            <family val="2"/>
          </rPr>
          <t xml:space="preserve">
cuantos contratistas ingresaron. Si todos ellos le ingresaron en el sigep</t>
        </r>
      </text>
    </comment>
  </commentList>
</comments>
</file>

<file path=xl/sharedStrings.xml><?xml version="1.0" encoding="utf-8"?>
<sst xmlns="http://schemas.openxmlformats.org/spreadsheetml/2006/main" count="617" uniqueCount="240">
  <si>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</si>
  <si>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</si>
  <si>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</si>
  <si>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</si>
  <si>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</si>
  <si>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</si>
  <si>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</si>
  <si>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</si>
  <si>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</si>
  <si>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</si>
  <si>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</si>
  <si>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</si>
  <si>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</si>
  <si>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</si>
  <si>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</si>
  <si>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</si>
  <si>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</si>
  <si>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</si>
  <si>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</si>
  <si>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Riesgo</t>
  </si>
  <si>
    <t>Probabilidad</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</si>
  <si>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</si>
  <si>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</si>
  <si>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</si>
  <si>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</si>
  <si>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</si>
  <si>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</si>
  <si>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</si>
  <si>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</si>
  <si>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</si>
  <si>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</si>
  <si>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</si>
  <si>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</si>
  <si>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</si>
  <si>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</si>
  <si>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</si>
  <si>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</si>
  <si>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</si>
  <si>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</si>
  <si>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</si>
  <si>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</si>
  <si>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</si>
  <si>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</si>
  <si>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</si>
  <si>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</si>
  <si>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</si>
  <si>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</si>
  <si>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</si>
  <si>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</si>
  <si>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</si>
  <si>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</si>
  <si>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</si>
  <si>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</si>
  <si>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</si>
  <si>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</si>
  <si>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</si>
  <si>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</si>
  <si>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</si>
  <si>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</si>
  <si>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</si>
  <si>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</si>
  <si>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</si>
  <si>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</si>
  <si>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</si>
  <si>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</si>
  <si>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</si>
  <si>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</si>
  <si>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</si>
  <si>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</si>
  <si>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</si>
  <si>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</si>
  <si>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</si>
  <si>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</si>
  <si>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</si>
  <si>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</si>
  <si>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</si>
  <si>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</si>
  <si>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</si>
  <si>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</si>
  <si>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</si>
  <si>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</si>
  <si>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</si>
  <si>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</si>
  <si>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</si>
  <si>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</si>
  <si>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 xml:space="preserve"> </t>
  </si>
  <si>
    <t xml:space="preserve">  </t>
  </si>
  <si>
    <t xml:space="preserve">No
</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</si>
  <si>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</si>
  <si>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Factor de riesgo
(Prob x Cons)</t>
  </si>
  <si>
    <t>Calificacion del Riesgo Bruto</t>
  </si>
  <si>
    <t>Calificacion Controles Existentes</t>
  </si>
  <si>
    <t>Total Controles Existentes</t>
  </si>
  <si>
    <t>% Cubrimiento</t>
  </si>
  <si>
    <t>%Valoracion Riesgo</t>
  </si>
  <si>
    <t>Riesgo Residual</t>
  </si>
  <si>
    <t xml:space="preserve">Factor de riesgo despúes de Mitigar </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</si>
  <si>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</si>
  <si>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</si>
  <si>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</si>
  <si>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</si>
  <si>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</si>
  <si>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</si>
  <si>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</si>
  <si>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</si>
  <si>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</si>
  <si>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</si>
  <si>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</si>
  <si>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</si>
  <si>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</si>
  <si>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</si>
  <si>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</si>
  <si>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</si>
  <si>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</si>
  <si>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</si>
  <si>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</si>
  <si>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</si>
  <si>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</si>
  <si>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</si>
  <si>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</si>
  <si>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</si>
  <si>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</si>
  <si>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</si>
  <si>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</si>
  <si>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Actividades Realizadas</t>
  </si>
  <si>
    <t>% de avance en la implementacion de la accion del Control</t>
  </si>
  <si>
    <t>Criterios Para Calificar la Solidez del Control</t>
  </si>
  <si>
    <t>N</t>
  </si>
  <si>
    <t>R</t>
  </si>
  <si>
    <t>a. El Control No Aplica</t>
  </si>
  <si>
    <t>b. El Control es Redundante</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</si>
  <si>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</si>
  <si>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</si>
  <si>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</si>
  <si>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</si>
  <si>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</si>
  <si>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</si>
  <si>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</si>
  <si>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</si>
  <si>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</si>
  <si>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</si>
  <si>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</si>
  <si>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</si>
  <si>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t>Control 1</t>
  </si>
  <si>
    <t>Criterio</t>
  </si>
  <si>
    <t>Calificación</t>
  </si>
  <si>
    <t>Control 2</t>
  </si>
  <si>
    <t>Control 3</t>
  </si>
  <si>
    <t>Control 4</t>
  </si>
  <si>
    <t>Control 5</t>
  </si>
  <si>
    <t>Control 6</t>
  </si>
  <si>
    <t>Control 7</t>
  </si>
  <si>
    <t>Control 8</t>
  </si>
  <si>
    <t>Control 9</t>
  </si>
  <si>
    <t>Control 10</t>
  </si>
  <si>
    <t>Control 11</t>
  </si>
  <si>
    <t>Control 12</t>
  </si>
  <si>
    <t>Todos Los Procesos</t>
  </si>
  <si>
    <t>Seguimiento I</t>
  </si>
  <si>
    <t>Seguimiento II</t>
  </si>
  <si>
    <t>Calificacion</t>
  </si>
  <si>
    <t>Impacto (consecuencias) Cualitativo</t>
  </si>
  <si>
    <t>Insignificante</t>
  </si>
  <si>
    <t>Menor</t>
  </si>
  <si>
    <t>Moderado</t>
  </si>
  <si>
    <t>-Interrupción de las operaciones de la Entidad por un(1)día.</t>
  </si>
  <si>
    <t>-Investigaciones penales, fiscales o disciplinarias.</t>
  </si>
  <si>
    <t>Mayor</t>
  </si>
  <si>
    <t>-Interrupción de las operaciones de la Entidad por más de dos(2)días.</t>
  </si>
  <si>
    <t>Catastrófico</t>
  </si>
  <si>
    <t>-Interrupción de las operaciones de la Entidad por más de cinco (5) días.</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</si>
  <si>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</si>
  <si>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</si>
  <si>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</si>
  <si>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</si>
  <si>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</si>
  <si>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</si>
  <si>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</si>
  <si>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</si>
  <si>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</si>
  <si>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</si>
  <si>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</si>
  <si>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</si>
  <si>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</si>
  <si>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</si>
  <si>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</si>
  <si>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</si>
  <si>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</si>
  <si>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</si>
  <si>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Seguimiento III</t>
  </si>
  <si>
    <t>Seguimiento IV</t>
  </si>
  <si>
    <t>Controles</t>
  </si>
  <si>
    <t>Modificar los perfiles del cargo para beneficiar a un ciudadano</t>
  </si>
  <si>
    <t xml:space="preserve">Beneficios a proponente con la modificacion de los pliegos de contratacion </t>
  </si>
  <si>
    <t>Posibilidad de alterar la asignación y destinación de recursos, en la toma de decisiones al ordenar el gasto, con el fin de favorecer un tercero</t>
  </si>
  <si>
    <t>Manipulacion de informes de auditoria para el favorecimiento a implicado</t>
  </si>
  <si>
    <t xml:space="preserve">Recibir beneficios economicos para agilizar o priorizar un servicio </t>
  </si>
  <si>
    <t>Posibilidad de realizar indebida defensa  de procesos judiciales para favorecimiento de terceros, a cambio de una dadiva económica</t>
  </si>
  <si>
    <t>Gestion Administrativa</t>
  </si>
  <si>
    <t>Gestion Juridica</t>
  </si>
  <si>
    <t>Gestion Financiera</t>
  </si>
  <si>
    <t xml:space="preserve">Control Interno de Gestion </t>
  </si>
  <si>
    <t>Parques, Plazas y Paisajismo</t>
  </si>
  <si>
    <t>Recursos Hidricos</t>
  </si>
  <si>
    <t>Direccionamiento Estrategico</t>
  </si>
  <si>
    <t>Desviacion del recurso presupuestal   para el favorecimiento de los intereses propio</t>
  </si>
  <si>
    <t>Destrucción o Alteración de los documentos) de los expedientes disponibles en los
archivos de gestión por parte de terceros con la ayuda de los administradores de archivo de la
dependencia.</t>
  </si>
  <si>
    <t>1. Aprobacion del manual de funciones con sus respectivos perfiles 2. Formalizar  con acto administrativo la adopacion del manual  de funciones de la entidad 3. publicacion del manual de funcione al sitio web de la entidad</t>
  </si>
  <si>
    <t xml:space="preserve">Posibilidad  de modificar  los requerimientos de contratacion </t>
  </si>
  <si>
    <t xml:space="preserve">1. Manual de contratacion 2.  Publicacion del manual de contratacion en la pagina web  3. Rendicion de la informacion del proceso pre-contractual en los portales del SECOP </t>
  </si>
  <si>
    <t>1. Impresión de los CDPS se muestra la fuente  de financiacion  de cada contrato 2. Rendicion de informes  por las plataformas establecidas  por los entes de control 3. Las fuentes mas relevantes  de financiacion estan protegidas por un contrato de  encargo fidusuario de administracion  y pago</t>
  </si>
  <si>
    <t>1. Socializar con los auditores internos Codigo de Etica del auditor  2. Sensibilizaciones con  el codigo de Integridad de la entidad.</t>
  </si>
  <si>
    <t>1. Verificacion de los controles de los requisitos por la persona encargada en la recepcion de los documentos 2. Vincular en el Sigep  la hoja de vida con todos los soportes 3. Desvinculacion de  las HV del SIGEP 4.  Formato de cumplimiento de requisitos de contrato GA-F11  en las carpetas del expediente de los contratos</t>
  </si>
  <si>
    <t xml:space="preserve">1. Control de la plataforma  en las reservas  100%, donde  se le envia un informe de disponibilidad a los  enlaces responsables 2. Seguimiento a las PQRSD  presentadas por la comunidad </t>
  </si>
  <si>
    <t>1. Reunion del comité de conciliacion  para cada una de las actuaciones de los abogados litigantes o de los apoderados del proceso.</t>
  </si>
  <si>
    <t xml:space="preserve">Recibir beneficios economicos por parte de un contratista para agilizar procesos y autorizar  cantidades  adicionales no  aprobados en los contratos </t>
  </si>
  <si>
    <t xml:space="preserve">1. Revision en campo junto a la interventoria para garantizar que las cantiddaes cobrada en actas de obra coincidan con las ejecutadas en obra.   2. Solicitud de informes semanalas y mensuales a la interventoria a cerca de las responsabilidades cumplidas y por cumplir en los avances de obras. 3. realizar comite semanal  junto a los contratistas de obra e interventoria para discutir y analizar los avaces en las obra y lo que se esta ejecutando. </t>
  </si>
  <si>
    <t xml:space="preserve">                                                                                                                                   </t>
  </si>
  <si>
    <t>MAPA DE CORRUPCION</t>
  </si>
  <si>
    <t xml:space="preserve">VERSION: 1 </t>
  </si>
  <si>
    <t>1. Soporte digital de los documentos por medio del sofware documental  2.  Conservacion y restricion al acceso de los documentos se controlan por medio de los formatos de  Control de prestamo de documentos de Archivo GA-F04, Control de  recibo de documentos de archivo GA-F28  3. Inclusion dentro de aplicativo especifico  el inventario documental</t>
  </si>
  <si>
    <t>CODIGO:  PE- F05</t>
  </si>
  <si>
    <t xml:space="preserve">FECHA DE APROB:        22/01/2020   </t>
  </si>
  <si>
    <r>
      <t xml:space="preserve">1. se aprueba el presupuesto numero </t>
    </r>
    <r>
      <rPr>
        <sz val="10"/>
        <rFont val="Arial"/>
        <family val="2"/>
      </rPr>
      <t>001</t>
    </r>
    <r>
      <rPr>
        <sz val="10"/>
        <color theme="1"/>
        <rFont val="Arial"/>
        <family val="2"/>
      </rPr>
      <t xml:space="preserve">  de enero 03 del 2021 y se ajusta al decreto reglamentario 1068 del 2015 en el libro 2 del regimien reglamentario del sector hacienda y credito publico, parte 8 del regimen presupuestal , parte 9 del sistema integrado de informacion financiera SIIF Con la adopcion de nuevo catalogo de clasificacion presupuesta CCP. 3 Informe reportado en la plataforma.</t>
    </r>
  </si>
  <si>
    <t>1. Se mantiene la ultima publicacion que es la resolucion 068 del 2019 mediante el acuerdo de consejo directivo 02 2016  2. se adopta el manual especifico de funciones de la ADI. 3. Esta publicado en la seccion de transparencia y acceso a la informacion en la categoria informacion de interes.</t>
  </si>
  <si>
    <t>1. El proceso tiene dispuesto un control de los documentos que deben entregar el proponente mediante una lista de chequeo  2. y de igualmanera se crea en la plataforma sigep el usuario al cual se le da de ALTA para subir  la informacion pertienente a la formacion y competencia.  3. por medio del log queda el registro de desvinculacion donde se desactiva de la entidad en la plataforma sigep. 4. El formato es aplicado en la carpeta de expediente de contratos.</t>
  </si>
  <si>
    <t>1. El proceso se realiza con evidencias digitales donde se observa las creacion de las carpetas con sus soportes que se van alimentando al transcurrir el tiempo de contratacion hasta obtener el cierre. 2. Estos formatos se utilizan para llevar el control de los prestamos y recibidos pero la primera opcion es suministrar la informacion de manera digital caso que impida salir el documneto del area de archivo. 3. Mediante el software Its procesos arroja un archivo excel con el inventario documental.</t>
  </si>
  <si>
    <t>1. La entidad tiene su manual de contratacion 2. y esta publicado en la pagina web ajustado al decreto 1082 del 2015. 3. se evidencio la rendicion de la informacion en el portal del secop</t>
  </si>
  <si>
    <t>1. El certificado de disponibilidad presupuestal y el registro presupuestal esta parametrizado contiene la fuente de financiacion que evidencia el pago de las obligaciones adquiridas. 2. se rinden informes por medio de la plataformas de control como son el chip y el Sia contralorias. 3. las fuentes estan protegidas por un contrato fiduciario que se encarga de administrar adecuadamente los recuersos</t>
  </si>
  <si>
    <t xml:space="preserve">1. EL proceso tiene un grupo de promotores Eticos que trabaja de la mano con el Distrito para promover actividades que fortalezcan nuestro codigo de integridad. 2. En el grupo de la entidad se comparte mensajes de los valores consagrados en nuestro Codigo de Integridad. </t>
  </si>
  <si>
    <t>1. la persona responsable maneja una plataforma para el control de la disponibilidad de las canchas y a su ves se les envia un informe a los cordinadores y supervisores para el desarrollo de la programacion. 2. El encargado de recibir las PQRSD le da tramite direccionando por medio de un funcionario competente del caso para darle sulucion por medio del software Its.</t>
  </si>
  <si>
    <t>1. Las actas de obras  son presentadas de acuerdo a los avances en campo con las cantidades proyectadas en el arroyo la felicidad.  2. se realiza revision de los informes mensual y semanal por partes del apoyo a la supervision del contrato en la cual se evidencia avances en las obras programadas versus ejecutadas. 3. La interventoria debe hacer llegar al ente contratante los soportes de las actas de reunion tecnicas realizada cada semana y que a su ves se puede verificar en el informe mensual.</t>
  </si>
  <si>
    <t>1- Se modifica el manual con un cargo adicional y se ajuseta al decreto 815 del 2018 y al decreto 785 del 2005. 2- En tramite de aprobacion del acto administrativo. 3- Esta publicado en la seccion de transparencia y acceso a la informacion en la categoria informacion de interes.</t>
  </si>
  <si>
    <t>1. se continua con la actualizacion en el aplicativo ITS proceso de los expendiente que a un siguen abiertos, de igualmanera se continua con las evidencias digitales donde se observa las creacion de las carpetas con sus soportes que se van alimentando al transcurrir el tiempo de contratacion hasta obtener el cierre. 2. Estos formatos se utilizan para llevar el control de los prestamos y recibidos pero la primera opcion es suministrar la informacion de manera digital caso que impida salir el documneto del area de archivo. 3. Mediante el software Its procesos arroja un archivo excel con el inventario documental.</t>
  </si>
  <si>
    <t xml:space="preserve">1. Aprobacion del presupuesto  por el consejo distrital y acto administrativo 2. Acto administrativo que  potiva y justifica los cambios de los rubros presupuestales 3.  Informe de ejecucion presupuestal reportada al SIA Observa, Contaduria General de la nación </t>
  </si>
  <si>
    <t>1- Se reviso por parte de la interventoria que las actividades ejecutadas con la firma contratista arroyos barranquilla que los valores contractuales cobrados parcialmente equivale al porcentaje de ejecucion. 2- se continua con la revision de los informes mensual y semanal por partes del apoyo a la supervision del contrato en la cual se evidencia avances en las obras programadas versus ejecutadas. 3- Se estan ejecutando los comites programados los cuales se verifican los avances desarrollado de las obras y a su ves se puede detallar en el informe mensual que reposa en archivo central de la entidad.</t>
  </si>
  <si>
    <t>1- Se continua realizando las actividades Eticas junto con el grupo de promotores eticos de la Alcaldia,  promoviendo los valores del codigo de integridad en la entidad. 2- Los funcionarios y contratista desarrollaron encuentas de percepción Etica, su objetivo es adelantar un diagnóstico y medición del grado de apropiación e impacto de los valores del Código de Integridad en los servidores de la Agencia Distrital de Infraestructura, que permita identificar el estado actual de las practicas Éticas en sus actuaciones cotidianas.</t>
  </si>
  <si>
    <t xml:space="preserve">1. se verifico las actas de conciliacion evidenciando las reuniones y firmas por parte de los abogados litigantes o apoderados. </t>
  </si>
  <si>
    <t xml:space="preserve">1. se continua realizando las actas de conciliacion evidenciando las reuniones y firmas por parte de los abogados litigantes o apoderados. </t>
  </si>
  <si>
    <t>1. se continua manejando la plataforma para el control de la disponibilidad de las canchas y a su ves se les envia un informe a los cordinadores y supervisores para el desarrollo de la programacion. 2. El encargado de recibir las PQRSD le da tramite direccionando por medio de un funcionario competente del caso para darle sulucion por medio del software 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</si>
</sst>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sz val="11"/>
      <color theme="1"/>
      <name val="Calibri"/>
      <family val="2"/>
      <scheme val="minor"/>
    </font>
    <font>
      <sz val="22"/>
      <color theme="1"/>
      <name val="Calibri"/>
      <family val="2"/>
      <scheme val="minor"/>
    </font>
    <font>
      <sz val="8"/>
      <color theme="1"/>
      <name val="Arial"/>
      <family val="2"/>
    </font>
    <font>
      <b/>
      <sz val="11"/>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2"/>
      <color theme="1"/>
      <name val="Calibri"/>
      <family val="2"/>
      <scheme val="minor"/>
    </font>
    <font>
      <sz val="10"/>
      <name val="Arial"/>
      <family val="2"/>
    </font>
    <font>
      <b/>
      <sz val="11.5"/>
      <color rgb="FF000000"/>
      <name val="Calibri"/>
      <family val="2"/>
    </font>
    <font>
      <b/>
      <sz val="14"/>
      <color rgb="FF000000"/>
      <name val="Calibri"/>
      <family val="2"/>
    </font>
    <font>
      <sz val="10"/>
      <color rgb="FF000000"/>
      <name val="Calibri"/>
      <family val="2"/>
    </font>
    <font>
      <sz val="12"/>
      <color theme="1"/>
      <name val="Arial"/>
      <family val="2"/>
    </font>
    <font>
      <sz val="9"/>
      <color indexed="81"/>
      <name val="Tahoma"/>
      <family val="2"/>
    </font>
    <font>
      <b/>
      <sz val="9"/>
      <color indexed="81"/>
      <name val="Tahoma"/>
      <family val="2"/>
    </font>
    <font>
      <b/>
      <sz val="18"/>
      <color theme="1"/>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2F2F2"/>
        <bgColor indexed="64"/>
      </patternFill>
    </fill>
  </fills>
  <borders count="30">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theme="0" tint="-0.2499465926084170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top style="thin">
        <color auto="1"/>
      </top>
      <bottom/>
      <diagonal/>
    </border>
    <border>
      <left style="thin">
        <color auto="1"/>
      </left>
      <right style="thin">
        <color auto="1"/>
      </right>
      <top style="medium">
        <color indexed="64"/>
      </top>
      <bottom style="thin">
        <color auto="1"/>
      </bottom>
      <diagonal/>
    </border>
  </borders>
  <cellStyleXfs count="11">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164">
    <xf numFmtId="0" fontId="0" fillId="0" borderId="0" xfId="0"/>
    <xf numFmtId="0" fontId="0" fillId="0" borderId="0" xfId="0" applyProtection="1"/>
    <xf numFmtId="0" fontId="1" fillId="0" borderId="0" xfId="0" applyFont="1" applyAlignment="1" applyProtection="1">
      <alignment horizontal="center" vertical="center" wrapText="1"/>
    </xf>
    <xf numFmtId="0" fontId="5" fillId="0" borderId="0" xfId="0" applyFont="1" applyProtection="1"/>
    <xf numFmtId="0" fontId="5" fillId="0" borderId="0" xfId="0" applyFont="1" applyAlignment="1" applyProtection="1">
      <alignment horizontal="center" wrapText="1"/>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6" fillId="4" borderId="0" xfId="0" applyFont="1" applyFill="1" applyAlignment="1" applyProtection="1">
      <alignment horizontal="center" vertical="center"/>
    </xf>
    <xf numFmtId="164" fontId="6" fillId="5" borderId="0" xfId="0" applyNumberFormat="1" applyFont="1" applyFill="1" applyAlignment="1" applyProtection="1">
      <alignment horizontal="center" vertical="center"/>
      <protection locked="0"/>
    </xf>
    <xf numFmtId="0" fontId="0" fillId="0" borderId="1" xfId="0" applyBorder="1" applyProtection="1"/>
    <xf numFmtId="0" fontId="0" fillId="3" borderId="1" xfId="0" applyFill="1" applyBorder="1" applyProtection="1"/>
    <xf numFmtId="0" fontId="0" fillId="3" borderId="0" xfId="0" applyFill="1" applyProtection="1"/>
    <xf numFmtId="0" fontId="7" fillId="0" borderId="0" xfId="0" applyFont="1" applyProtection="1"/>
    <xf numFmtId="0" fontId="7" fillId="0" borderId="0" xfId="0" applyFont="1" applyAlignment="1" applyProtection="1">
      <alignment wrapText="1"/>
    </xf>
    <xf numFmtId="0" fontId="5" fillId="0" borderId="0" xfId="0" applyFont="1" applyAlignment="1" applyProtection="1">
      <alignment wrapText="1"/>
    </xf>
    <xf numFmtId="0" fontId="2" fillId="0" borderId="0" xfId="0" applyFont="1" applyAlignment="1" applyProtection="1">
      <alignment horizontal="left" vertical="center"/>
    </xf>
    <xf numFmtId="0" fontId="9" fillId="0" borderId="0" xfId="0" applyFont="1" applyAlignment="1" applyProtection="1">
      <alignment vertical="center"/>
    </xf>
    <xf numFmtId="0" fontId="1" fillId="4" borderId="0" xfId="0" applyFont="1" applyFill="1" applyAlignment="1" applyProtection="1">
      <alignment horizontal="center" vertical="center"/>
    </xf>
    <xf numFmtId="0" fontId="10" fillId="0" borderId="0" xfId="0" applyFont="1" applyProtection="1"/>
    <xf numFmtId="0" fontId="10" fillId="0" borderId="0" xfId="0" applyFont="1" applyAlignment="1" applyProtection="1">
      <alignment horizontal="left"/>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xf>
    <xf numFmtId="0" fontId="8" fillId="3" borderId="5"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wrapText="1"/>
      <protection locked="0"/>
    </xf>
    <xf numFmtId="0" fontId="0" fillId="0" borderId="0" xfId="0" applyFont="1" applyProtection="1"/>
    <xf numFmtId="0" fontId="14" fillId="0" borderId="2" xfId="0" applyFont="1" applyBorder="1" applyAlignment="1" applyProtection="1">
      <alignment horizontal="left" vertical="center"/>
      <protection locked="0"/>
    </xf>
    <xf numFmtId="164" fontId="15" fillId="0" borderId="2" xfId="0" applyNumberFormat="1"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2" xfId="0" applyFont="1" applyBorder="1" applyAlignment="1" applyProtection="1">
      <alignment horizontal="center" vertical="center"/>
      <protection locked="0"/>
    </xf>
    <xf numFmtId="164" fontId="15" fillId="0" borderId="4" xfId="0" applyNumberFormat="1" applyFont="1" applyBorder="1" applyAlignment="1" applyProtection="1">
      <alignment horizontal="center" vertical="center"/>
    </xf>
    <xf numFmtId="0" fontId="14" fillId="0" borderId="2" xfId="0" applyFont="1" applyBorder="1" applyAlignment="1" applyProtection="1">
      <alignment horizontal="left" vertical="center" wrapText="1"/>
      <protection locked="0"/>
    </xf>
    <xf numFmtId="0" fontId="15" fillId="0" borderId="2" xfId="0" applyFont="1" applyBorder="1" applyAlignment="1" applyProtection="1">
      <alignment horizontal="center" vertical="center"/>
      <protection locked="0"/>
    </xf>
    <xf numFmtId="0" fontId="0" fillId="0" borderId="1" xfId="0" applyBorder="1" applyProtection="1">
      <protection locked="0"/>
    </xf>
    <xf numFmtId="0" fontId="1" fillId="7" borderId="3"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2" fillId="3" borderId="6" xfId="0" applyFont="1" applyFill="1" applyBorder="1" applyAlignment="1" applyProtection="1">
      <alignment vertical="center" wrapText="1"/>
    </xf>
    <xf numFmtId="0" fontId="0" fillId="9" borderId="5" xfId="0" applyFont="1" applyFill="1" applyBorder="1" applyAlignment="1" applyProtection="1">
      <alignment horizontal="left" vertical="center"/>
      <protection locked="0"/>
    </xf>
    <xf numFmtId="0" fontId="0" fillId="10" borderId="5" xfId="0" applyFont="1" applyFill="1" applyBorder="1" applyAlignment="1" applyProtection="1">
      <alignment horizontal="left" vertical="center"/>
      <protection locked="0"/>
    </xf>
    <xf numFmtId="0" fontId="0" fillId="11" borderId="5"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center"/>
      <protection locked="0"/>
    </xf>
    <xf numFmtId="0" fontId="0" fillId="13" borderId="5" xfId="0" applyFont="1" applyFill="1" applyBorder="1" applyAlignment="1" applyProtection="1">
      <alignment horizontal="left" vertical="center"/>
      <protection locked="0"/>
    </xf>
    <xf numFmtId="0" fontId="0" fillId="14" borderId="5" xfId="0" applyFont="1" applyFill="1" applyBorder="1" applyAlignment="1" applyProtection="1">
      <alignment horizontal="left" vertical="center"/>
      <protection locked="0"/>
    </xf>
    <xf numFmtId="0" fontId="20" fillId="5" borderId="0" xfId="0" applyFont="1" applyFill="1" applyAlignment="1">
      <alignment vertical="top" wrapText="1"/>
    </xf>
    <xf numFmtId="0" fontId="18" fillId="6" borderId="1" xfId="0" applyFont="1" applyFill="1" applyBorder="1" applyAlignment="1" applyProtection="1">
      <alignment horizontal="center" vertical="center"/>
    </xf>
    <xf numFmtId="0" fontId="18" fillId="6" borderId="1" xfId="0" applyFont="1" applyFill="1" applyBorder="1" applyAlignment="1" applyProtection="1">
      <alignment horizontal="center" vertical="center"/>
      <protection locked="0"/>
    </xf>
    <xf numFmtId="0" fontId="19" fillId="0" borderId="0" xfId="0" applyFont="1" applyProtection="1"/>
    <xf numFmtId="0" fontId="18" fillId="2" borderId="1" xfId="0" applyFont="1" applyFill="1" applyBorder="1" applyAlignment="1" applyProtection="1">
      <alignment horizontal="center" vertical="center"/>
    </xf>
    <xf numFmtId="0" fontId="24" fillId="0" borderId="0" xfId="0" applyFont="1" applyProtection="1"/>
    <xf numFmtId="0" fontId="19" fillId="0" borderId="1" xfId="0" applyFont="1" applyBorder="1" applyAlignment="1" applyProtection="1">
      <alignment horizontal="left" vertical="center"/>
    </xf>
    <xf numFmtId="0" fontId="19" fillId="0" borderId="1" xfId="0" applyFont="1" applyBorder="1" applyAlignment="1" applyProtection="1">
      <alignment horizontal="center" vertical="center"/>
    </xf>
    <xf numFmtId="0" fontId="19" fillId="0" borderId="1" xfId="0" applyFont="1" applyBorder="1" applyProtection="1"/>
    <xf numFmtId="0" fontId="19" fillId="3" borderId="1" xfId="0" applyFont="1" applyFill="1" applyBorder="1" applyProtection="1"/>
    <xf numFmtId="0" fontId="19" fillId="0" borderId="7" xfId="0" applyFont="1" applyFill="1" applyBorder="1" applyAlignment="1" applyProtection="1">
      <alignment horizontal="left" vertical="center" wrapText="1"/>
      <protection locked="0"/>
    </xf>
    <xf numFmtId="0" fontId="19" fillId="0" borderId="7" xfId="0" applyFont="1" applyBorder="1" applyAlignment="1" applyProtection="1">
      <alignment horizontal="center" vertical="center" wrapText="1"/>
      <protection locked="0"/>
    </xf>
    <xf numFmtId="164" fontId="18" fillId="0" borderId="9" xfId="0" applyNumberFormat="1" applyFont="1" applyFill="1" applyBorder="1" applyAlignment="1" applyProtection="1">
      <alignment horizontal="center" vertical="center"/>
    </xf>
    <xf numFmtId="0" fontId="5" fillId="0" borderId="0" xfId="0" applyFont="1" applyAlignment="1" applyProtection="1">
      <alignment horizontal="center" vertical="center" wrapText="1"/>
    </xf>
    <xf numFmtId="0" fontId="14" fillId="0" borderId="2" xfId="0" applyFont="1" applyBorder="1" applyAlignment="1" applyProtection="1">
      <alignment horizontal="center" vertical="center" wrapText="1"/>
      <protection locked="0"/>
    </xf>
    <xf numFmtId="0" fontId="19" fillId="0" borderId="11" xfId="0" applyFont="1" applyFill="1" applyBorder="1" applyAlignment="1" applyProtection="1">
      <alignment horizontal="left" vertical="center" wrapText="1"/>
      <protection locked="0"/>
    </xf>
    <xf numFmtId="0" fontId="19" fillId="0" borderId="11" xfId="0" applyFont="1" applyBorder="1" applyAlignment="1" applyProtection="1">
      <alignment horizontal="center" vertical="center" wrapText="1"/>
      <protection locked="0"/>
    </xf>
    <xf numFmtId="164" fontId="19" fillId="0" borderId="11" xfId="0" applyNumberFormat="1" applyFont="1" applyFill="1" applyBorder="1" applyAlignment="1" applyProtection="1">
      <alignment horizontal="center" vertical="center" wrapText="1"/>
    </xf>
    <xf numFmtId="164" fontId="18" fillId="0" borderId="11" xfId="0" applyNumberFormat="1" applyFont="1" applyFill="1" applyBorder="1" applyAlignment="1" applyProtection="1">
      <alignment horizontal="center" vertical="center"/>
    </xf>
    <xf numFmtId="164" fontId="18" fillId="15" borderId="11" xfId="0" applyNumberFormat="1" applyFont="1" applyFill="1" applyBorder="1" applyAlignment="1" applyProtection="1">
      <alignment horizontal="center" vertical="center"/>
    </xf>
    <xf numFmtId="0" fontId="23" fillId="4" borderId="10" xfId="0" applyFont="1" applyFill="1" applyBorder="1" applyAlignment="1" applyProtection="1">
      <alignment horizontal="center" vertical="center" wrapText="1"/>
    </xf>
    <xf numFmtId="0" fontId="23" fillId="8" borderId="10" xfId="0" applyFont="1" applyFill="1" applyBorder="1" applyAlignment="1" applyProtection="1">
      <alignment horizontal="center" vertical="top" wrapText="1"/>
    </xf>
    <xf numFmtId="0" fontId="19" fillId="0" borderId="0" xfId="0" applyFont="1" applyBorder="1" applyProtection="1"/>
    <xf numFmtId="0" fontId="19" fillId="3" borderId="0" xfId="0" applyFont="1" applyFill="1" applyBorder="1" applyProtection="1"/>
    <xf numFmtId="0" fontId="0" fillId="3" borderId="0" xfId="0" applyFill="1" applyBorder="1" applyProtection="1"/>
    <xf numFmtId="1" fontId="18" fillId="15" borderId="14" xfId="0" applyNumberFormat="1" applyFont="1" applyFill="1" applyBorder="1" applyAlignment="1" applyProtection="1">
      <alignment horizontal="center" vertical="center"/>
    </xf>
    <xf numFmtId="0" fontId="5" fillId="0" borderId="7" xfId="0" applyFont="1" applyBorder="1" applyProtection="1"/>
    <xf numFmtId="0" fontId="18" fillId="16" borderId="7" xfId="0" applyFont="1" applyFill="1" applyBorder="1" applyAlignment="1">
      <alignment horizontal="justify" vertical="center"/>
    </xf>
    <xf numFmtId="0" fontId="0" fillId="0" borderId="0" xfId="0" applyAlignment="1">
      <alignment horizontal="center"/>
    </xf>
    <xf numFmtId="0" fontId="0" fillId="0" borderId="7" xfId="0" applyBorder="1" applyAlignment="1">
      <alignment horizontal="center" vertical="center"/>
    </xf>
    <xf numFmtId="164" fontId="0" fillId="0" borderId="7"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xf numFmtId="164" fontId="0" fillId="0" borderId="7" xfId="0" applyNumberFormat="1" applyBorder="1" applyAlignment="1">
      <alignment horizontal="center" vertical="center" wrapText="1"/>
    </xf>
    <xf numFmtId="0" fontId="22" fillId="0" borderId="0" xfId="0" applyFont="1" applyAlignment="1" applyProtection="1">
      <alignment vertical="center"/>
      <protection locked="0"/>
    </xf>
    <xf numFmtId="0" fontId="22" fillId="17" borderId="17" xfId="0" applyFont="1" applyFill="1" applyBorder="1" applyAlignment="1" applyProtection="1">
      <alignment vertical="center"/>
      <protection locked="0"/>
    </xf>
    <xf numFmtId="0" fontId="22" fillId="17" borderId="18" xfId="0" applyFont="1" applyFill="1" applyBorder="1" applyAlignment="1" applyProtection="1">
      <alignment vertical="center"/>
      <protection locked="0"/>
    </xf>
    <xf numFmtId="9" fontId="5" fillId="0" borderId="7" xfId="0" applyNumberFormat="1" applyFont="1" applyBorder="1" applyAlignment="1" applyProtection="1">
      <alignment horizontal="center" vertical="center"/>
    </xf>
    <xf numFmtId="0" fontId="25" fillId="0" borderId="7" xfId="0" applyFont="1" applyBorder="1" applyAlignment="1">
      <alignment vertical="center" wrapText="1"/>
    </xf>
    <xf numFmtId="0" fontId="26" fillId="0" borderId="7"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9" xfId="0" applyFont="1" applyBorder="1" applyAlignment="1">
      <alignment horizontal="center" vertical="center" wrapText="1"/>
    </xf>
    <xf numFmtId="0" fontId="28" fillId="0" borderId="19" xfId="0" applyFont="1" applyBorder="1" applyAlignment="1">
      <alignment horizontal="center" vertical="center" wrapText="1"/>
    </xf>
    <xf numFmtId="0" fontId="29" fillId="0" borderId="21" xfId="0" applyFont="1" applyBorder="1" applyAlignment="1">
      <alignment vertical="center" wrapText="1"/>
    </xf>
    <xf numFmtId="0" fontId="29" fillId="0" borderId="24" xfId="0" applyFont="1" applyBorder="1" applyAlignment="1">
      <alignment vertical="center" wrapText="1"/>
    </xf>
    <xf numFmtId="0" fontId="19" fillId="3" borderId="7" xfId="0" applyFont="1" applyFill="1" applyBorder="1" applyAlignment="1" applyProtection="1">
      <alignment horizontal="justify" vertical="center" wrapText="1"/>
      <protection locked="0"/>
    </xf>
    <xf numFmtId="0" fontId="18" fillId="0" borderId="7" xfId="0" applyFont="1" applyBorder="1" applyAlignment="1" applyProtection="1">
      <alignment horizontal="center" vertical="center"/>
    </xf>
    <xf numFmtId="0" fontId="25" fillId="0" borderId="0" xfId="0" applyFont="1" applyBorder="1" applyAlignment="1">
      <alignment vertical="center" wrapText="1"/>
    </xf>
    <xf numFmtId="0" fontId="26" fillId="0" borderId="0" xfId="0" applyFont="1" applyBorder="1" applyAlignment="1" applyProtection="1">
      <alignment horizontal="center" vertical="center" wrapText="1"/>
      <protection locked="0"/>
    </xf>
    <xf numFmtId="164" fontId="19" fillId="0" borderId="0" xfId="0" applyNumberFormat="1" applyFont="1" applyFill="1" applyBorder="1" applyAlignment="1" applyProtection="1">
      <alignment horizontal="center" vertical="center" wrapText="1"/>
    </xf>
    <xf numFmtId="164" fontId="18" fillId="0" borderId="0" xfId="0" applyNumberFormat="1" applyFont="1" applyFill="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0" applyFont="1" applyBorder="1" applyProtection="1"/>
    <xf numFmtId="164" fontId="19" fillId="0" borderId="7" xfId="0" applyNumberFormat="1" applyFont="1" applyFill="1" applyBorder="1" applyAlignment="1" applyProtection="1">
      <alignment horizontal="center" vertical="center" wrapText="1"/>
    </xf>
    <xf numFmtId="164" fontId="18" fillId="0" borderId="7" xfId="0" applyNumberFormat="1" applyFont="1" applyFill="1" applyBorder="1" applyAlignment="1" applyProtection="1">
      <alignment horizontal="center" vertical="center"/>
    </xf>
    <xf numFmtId="164" fontId="18" fillId="15" borderId="7" xfId="0" applyNumberFormat="1" applyFont="1" applyFill="1" applyBorder="1" applyAlignment="1" applyProtection="1">
      <alignment horizontal="center" vertical="center"/>
    </xf>
    <xf numFmtId="1" fontId="18" fillId="15" borderId="7" xfId="0" applyNumberFormat="1" applyFont="1" applyFill="1" applyBorder="1" applyAlignment="1" applyProtection="1">
      <alignment horizontal="center" vertical="center"/>
    </xf>
    <xf numFmtId="0" fontId="18" fillId="3" borderId="7"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18" fillId="3" borderId="0" xfId="0" applyFont="1" applyFill="1" applyBorder="1" applyAlignment="1" applyProtection="1">
      <alignment horizontal="center" vertical="center" wrapText="1"/>
      <protection locked="0"/>
    </xf>
    <xf numFmtId="164" fontId="18" fillId="3" borderId="0" xfId="0" applyNumberFormat="1" applyFont="1" applyFill="1" applyBorder="1" applyAlignment="1" applyProtection="1">
      <alignment horizontal="center" vertical="center"/>
    </xf>
    <xf numFmtId="0" fontId="19" fillId="3" borderId="11" xfId="0" applyFont="1" applyFill="1" applyBorder="1" applyAlignment="1" applyProtection="1">
      <alignment horizontal="left" vertical="center" wrapText="1"/>
      <protection locked="0"/>
    </xf>
    <xf numFmtId="0" fontId="19" fillId="3" borderId="11" xfId="0" applyFont="1" applyFill="1" applyBorder="1" applyAlignment="1" applyProtection="1">
      <alignment horizontal="justify" vertical="center" wrapText="1"/>
      <protection locked="0"/>
    </xf>
    <xf numFmtId="0" fontId="26" fillId="0" borderId="11" xfId="0" applyFont="1" applyFill="1" applyBorder="1" applyAlignment="1" applyProtection="1">
      <alignment horizontal="left" vertical="center" wrapText="1"/>
      <protection locked="0"/>
    </xf>
    <xf numFmtId="0" fontId="0" fillId="3" borderId="7" xfId="0" applyFill="1" applyBorder="1" applyAlignment="1">
      <alignment horizontal="center" vertical="center"/>
    </xf>
    <xf numFmtId="1" fontId="18" fillId="3" borderId="0" xfId="0" applyNumberFormat="1" applyFont="1" applyFill="1" applyBorder="1" applyAlignment="1" applyProtection="1">
      <alignment horizontal="center" vertical="center"/>
    </xf>
    <xf numFmtId="9" fontId="5" fillId="3" borderId="7" xfId="0" applyNumberFormat="1" applyFont="1" applyFill="1" applyBorder="1" applyAlignment="1" applyProtection="1">
      <alignment horizontal="center" vertical="center"/>
    </xf>
    <xf numFmtId="0" fontId="5" fillId="3" borderId="7" xfId="0" applyFont="1" applyFill="1" applyBorder="1" applyProtection="1"/>
    <xf numFmtId="0" fontId="19" fillId="3" borderId="7" xfId="0" applyFont="1" applyFill="1" applyBorder="1" applyAlignment="1" applyProtection="1">
      <alignment horizontal="left" vertical="center" wrapText="1"/>
    </xf>
    <xf numFmtId="0" fontId="19" fillId="0" borderId="7" xfId="0" applyFont="1" applyBorder="1" applyAlignment="1" applyProtection="1">
      <alignment horizontal="left" vertical="center" wrapText="1"/>
    </xf>
    <xf numFmtId="0" fontId="23" fillId="8" borderId="11" xfId="0" applyFont="1" applyFill="1" applyBorder="1" applyAlignment="1" applyProtection="1">
      <alignment horizontal="center" vertical="center" wrapText="1"/>
    </xf>
    <xf numFmtId="0" fontId="23" fillId="8" borderId="11" xfId="0" applyFont="1" applyFill="1" applyBorder="1" applyAlignment="1" applyProtection="1">
      <alignment horizontal="center" wrapText="1"/>
    </xf>
    <xf numFmtId="0" fontId="19" fillId="0" borderId="7" xfId="0" applyFont="1" applyFill="1" applyBorder="1" applyAlignment="1" applyProtection="1">
      <alignment horizontal="justify" vertical="center" wrapText="1"/>
      <protection locked="0"/>
    </xf>
    <xf numFmtId="0" fontId="19" fillId="0" borderId="7" xfId="0" applyFont="1" applyFill="1" applyBorder="1" applyAlignment="1" applyProtection="1">
      <alignment horizontal="left" vertical="center" wrapText="1"/>
    </xf>
    <xf numFmtId="0" fontId="0" fillId="0" borderId="0" xfId="0" applyAlignment="1">
      <alignment wrapText="1"/>
    </xf>
    <xf numFmtId="0" fontId="4" fillId="0" borderId="7" xfId="0" applyFont="1" applyBorder="1" applyAlignment="1" applyProtection="1">
      <alignment horizontal="center" vertical="center"/>
    </xf>
    <xf numFmtId="0" fontId="18" fillId="16" borderId="7" xfId="0" applyFont="1" applyFill="1" applyBorder="1" applyAlignment="1">
      <alignment horizontal="left" vertical="center"/>
    </xf>
    <xf numFmtId="0" fontId="30" fillId="0" borderId="7" xfId="0" applyFont="1" applyBorder="1" applyAlignment="1">
      <alignment horizontal="left" vertical="top" wrapText="1"/>
    </xf>
    <xf numFmtId="0" fontId="30" fillId="0" borderId="7" xfId="0" applyFont="1" applyBorder="1" applyAlignment="1" applyProtection="1">
      <alignment vertical="top" wrapText="1"/>
    </xf>
    <xf numFmtId="0" fontId="0" fillId="0" borderId="29" xfId="0" applyBorder="1" applyAlignment="1">
      <alignment vertical="center" wrapText="1"/>
    </xf>
    <xf numFmtId="0" fontId="18" fillId="16" borderId="14" xfId="0" applyFont="1" applyFill="1" applyBorder="1" applyAlignment="1">
      <alignment horizontal="center" vertical="center"/>
    </xf>
    <xf numFmtId="0" fontId="18" fillId="16" borderId="26" xfId="0" applyFont="1" applyFill="1" applyBorder="1" applyAlignment="1">
      <alignment horizontal="center" vertical="center"/>
    </xf>
    <xf numFmtId="0" fontId="33" fillId="0" borderId="7"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8" fillId="3" borderId="7" xfId="0" applyFont="1" applyFill="1" applyBorder="1" applyAlignment="1" applyProtection="1">
      <alignment horizontal="center" vertical="center"/>
    </xf>
    <xf numFmtId="0" fontId="18" fillId="16" borderId="11" xfId="0" applyFont="1" applyFill="1" applyBorder="1" applyAlignment="1">
      <alignment horizontal="center" vertical="center"/>
    </xf>
    <xf numFmtId="0" fontId="18" fillId="16" borderId="7" xfId="0" applyFont="1" applyFill="1" applyBorder="1" applyAlignment="1">
      <alignment horizontal="center" vertical="center"/>
    </xf>
    <xf numFmtId="0" fontId="23" fillId="8" borderId="11" xfId="0" applyFont="1" applyFill="1" applyBorder="1" applyAlignment="1" applyProtection="1">
      <alignment horizontal="center" vertical="center" wrapText="1"/>
    </xf>
    <xf numFmtId="0" fontId="23" fillId="8" borderId="10"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23" fillId="8" borderId="28" xfId="0" applyFont="1" applyFill="1" applyBorder="1" applyAlignment="1" applyProtection="1">
      <alignment horizontal="center" vertical="center" wrapText="1"/>
    </xf>
    <xf numFmtId="0" fontId="18" fillId="8" borderId="27" xfId="0" applyFont="1" applyFill="1" applyBorder="1" applyAlignment="1" applyProtection="1">
      <alignment horizontal="center" vertical="center" wrapText="1"/>
    </xf>
    <xf numFmtId="0" fontId="18" fillId="8" borderId="25" xfId="0" applyFont="1" applyFill="1" applyBorder="1" applyAlignment="1" applyProtection="1">
      <alignment horizontal="center" vertical="center" wrapText="1"/>
    </xf>
    <xf numFmtId="0" fontId="18" fillId="8" borderId="11" xfId="0" applyFont="1" applyFill="1" applyBorder="1" applyAlignment="1" applyProtection="1">
      <alignment horizontal="center" vertical="center" wrapText="1"/>
    </xf>
    <xf numFmtId="0" fontId="18" fillId="8" borderId="12" xfId="0" applyFont="1" applyFill="1" applyBorder="1" applyAlignment="1" applyProtection="1">
      <alignment horizontal="center" vertical="center" wrapText="1"/>
    </xf>
    <xf numFmtId="0" fontId="18" fillId="8" borderId="10" xfId="0" applyFont="1" applyFill="1" applyBorder="1" applyAlignment="1" applyProtection="1">
      <alignment horizontal="center" vertical="center" wrapText="1"/>
    </xf>
    <xf numFmtId="0" fontId="23" fillId="8" borderId="11" xfId="0" applyFont="1" applyFill="1" applyBorder="1" applyAlignment="1" applyProtection="1">
      <alignment horizontal="center" vertical="center"/>
    </xf>
    <xf numFmtId="0" fontId="1" fillId="0" borderId="7"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xf>
    <xf numFmtId="0" fontId="29" fillId="0" borderId="20"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67">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60960</xdr:colOff>
      <xdr:row>21</xdr:row>
      <xdr:rowOff>0</xdr:rowOff>
    </xdr:from>
    <xdr:to>
      <xdr:col>2</xdr:col>
      <xdr:colOff>927101</xdr:colOff>
      <xdr:row>23</xdr:row>
      <xdr:rowOff>12697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635760" y="9834880"/>
          <a:ext cx="866141" cy="378460"/>
        </a:xfrm>
        <a:prstGeom prst="rect">
          <a:avLst/>
        </a:prstGeom>
      </xdr:spPr>
    </xdr:pic>
    <xdr:clientData/>
  </xdr:twoCellAnchor>
  <xdr:twoCellAnchor editAs="oneCell">
    <xdr:from>
      <xdr:col>9</xdr:col>
      <xdr:colOff>1620520</xdr:colOff>
      <xdr:row>20</xdr:row>
      <xdr:rowOff>124460</xdr:rowOff>
    </xdr:from>
    <xdr:to>
      <xdr:col>10</xdr:col>
      <xdr:colOff>181611</xdr:colOff>
      <xdr:row>22</xdr:row>
      <xdr:rowOff>144780</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9845020" y="16291560"/>
          <a:ext cx="1920240" cy="375920"/>
        </a:xfrm>
        <a:prstGeom prst="rect">
          <a:avLst/>
        </a:prstGeom>
      </xdr:spPr>
    </xdr:pic>
    <xdr:clientData/>
  </xdr:twoCellAnchor>
  <xdr:twoCellAnchor editAs="oneCell">
    <xdr:from>
      <xdr:col>3</xdr:col>
      <xdr:colOff>202617</xdr:colOff>
      <xdr:row>17</xdr:row>
      <xdr:rowOff>757489</xdr:rowOff>
    </xdr:from>
    <xdr:to>
      <xdr:col>9</xdr:col>
      <xdr:colOff>1817238</xdr:colOff>
      <xdr:row>26</xdr:row>
      <xdr:rowOff>1046</xdr:rowOff>
    </xdr:to>
    <xdr:pic>
      <xdr:nvPicPr>
        <xdr:cNvPr id="7" name="Picture 2" descr="http://3.bp.blogspot.com/-MeaGgADFBw4/UZoUqMqZhNI/AAAAAAAAAVM/ozJTBMsOwbc/s1600/matriz.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0203" y="12975765"/>
          <a:ext cx="5478751" cy="3586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5</xdr:row>
      <xdr:rowOff>0</xdr:rowOff>
    </xdr:from>
    <xdr:to>
      <xdr:col>11</xdr:col>
      <xdr:colOff>304800</xdr:colOff>
      <xdr:row>5</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5</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5</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5</xdr:row>
      <xdr:rowOff>0</xdr:rowOff>
    </xdr:from>
    <xdr:ext cx="304800" cy="304800"/>
    <xdr:sp macro="" textlink="">
      <xdr:nvSpPr>
        <xdr:cNvPr id="11"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C0FBAB4B-0127-4EDA-8E46-3D044863405B}"/>
            </a:ext>
          </a:extLst>
        </xdr:cNvPr>
        <xdr:cNvSpPr>
          <a:spLocks noChangeAspect="1" noChangeArrowheads="1"/>
        </xdr:cNvSpPr>
      </xdr:nvSpPr>
      <xdr:spPr bwMode="auto">
        <a:xfrm>
          <a:off x="17780000"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15</xdr:col>
      <xdr:colOff>0</xdr:colOff>
      <xdr:row>5</xdr:row>
      <xdr:rowOff>0</xdr:rowOff>
    </xdr:from>
    <xdr:ext cx="304800" cy="304800"/>
    <xdr:sp macro="" textlink="">
      <xdr:nvSpPr>
        <xdr:cNvPr id="12"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9532FA37-8BB3-42DD-BD05-0B4160180F50}"/>
            </a:ext>
          </a:extLst>
        </xdr:cNvPr>
        <xdr:cNvSpPr>
          <a:spLocks noChangeAspect="1" noChangeArrowheads="1"/>
        </xdr:cNvSpPr>
      </xdr:nvSpPr>
      <xdr:spPr bwMode="auto">
        <a:xfrm>
          <a:off x="17780000"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xdr:row>
      <xdr:rowOff>0</xdr:rowOff>
    </xdr:from>
    <xdr:ext cx="304800" cy="304800"/>
    <xdr:sp macro="" textlink="">
      <xdr:nvSpPr>
        <xdr:cNvPr id="13"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D28E71EA-5F5A-4D3F-B00D-EF81BCF0FDE5}"/>
            </a:ext>
          </a:extLst>
        </xdr:cNvPr>
        <xdr:cNvSpPr>
          <a:spLocks noChangeAspect="1" noChangeArrowheads="1"/>
        </xdr:cNvSpPr>
      </xdr:nvSpPr>
      <xdr:spPr bwMode="auto">
        <a:xfrm>
          <a:off x="21053778"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5</xdr:row>
      <xdr:rowOff>0</xdr:rowOff>
    </xdr:from>
    <xdr:ext cx="304800" cy="304800"/>
    <xdr:sp macro="" textlink="">
      <xdr:nvSpPr>
        <xdr:cNvPr id="14"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7D9BCA3-F825-4346-86C6-6E70D87901E2}"/>
            </a:ext>
          </a:extLst>
        </xdr:cNvPr>
        <xdr:cNvSpPr>
          <a:spLocks noChangeAspect="1" noChangeArrowheads="1"/>
        </xdr:cNvSpPr>
      </xdr:nvSpPr>
      <xdr:spPr bwMode="auto">
        <a:xfrm>
          <a:off x="25611667" y="1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905970</xdr:colOff>
      <xdr:row>28</xdr:row>
      <xdr:rowOff>66079</xdr:rowOff>
    </xdr:from>
    <xdr:to>
      <xdr:col>12</xdr:col>
      <xdr:colOff>1052699</xdr:colOff>
      <xdr:row>44</xdr:row>
      <xdr:rowOff>90714</xdr:rowOff>
    </xdr:to>
    <xdr:pic>
      <xdr:nvPicPr>
        <xdr:cNvPr id="15" name="Imagen 14">
          <a:extLst>
            <a:ext uri="{FF2B5EF4-FFF2-40B4-BE49-F238E27FC236}">
              <a16:creationId xmlns:a16="http://schemas.microsoft.com/office/drawing/2014/main" id="{B1E3E764-E350-44C0-969C-2FCB336BD318}"/>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63863" y="18381293"/>
          <a:ext cx="15463423" cy="2854921"/>
        </a:xfrm>
        <a:prstGeom prst="rect">
          <a:avLst/>
        </a:prstGeom>
      </xdr:spPr>
    </xdr:pic>
    <xdr:clientData/>
  </xdr:twoCellAnchor>
  <xdr:twoCellAnchor editAs="oneCell">
    <xdr:from>
      <xdr:col>0</xdr:col>
      <xdr:colOff>40821</xdr:colOff>
      <xdr:row>1</xdr:row>
      <xdr:rowOff>95250</xdr:rowOff>
    </xdr:from>
    <xdr:to>
      <xdr:col>2</xdr:col>
      <xdr:colOff>2027465</xdr:colOff>
      <xdr:row>3</xdr:row>
      <xdr:rowOff>365125</xdr:rowOff>
    </xdr:to>
    <xdr:pic>
      <xdr:nvPicPr>
        <xdr:cNvPr id="16" name="Imagen 15">
          <a:extLst>
            <a:ext uri="{FF2B5EF4-FFF2-40B4-BE49-F238E27FC236}">
              <a16:creationId xmlns:a16="http://schemas.microsoft.com/office/drawing/2014/main" id="{0B2E4303-DE03-44FA-8C3B-3D43E4F423B6}"/>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l="13493" t="34344" r="52771" b="22383"/>
        <a:stretch>
          <a:fillRect/>
        </a:stretch>
      </xdr:blipFill>
      <xdr:spPr bwMode="auto">
        <a:xfrm>
          <a:off x="40821" y="95250"/>
          <a:ext cx="3728358" cy="8413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1729740</xdr:colOff>
      <xdr:row>6</xdr:row>
      <xdr:rowOff>68580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7</xdr:row>
      <xdr:rowOff>68580</xdr:rowOff>
    </xdr:from>
    <xdr:ext cx="184731" cy="264560"/>
    <xdr:sp macro="" textlink="">
      <xdr:nvSpPr>
        <xdr:cNvPr id="3" name="TextBox 1">
          <a:extLst>
            <a:ext uri="{FF2B5EF4-FFF2-40B4-BE49-F238E27FC236}">
              <a16:creationId xmlns:a16="http://schemas.microsoft.com/office/drawing/2014/main" id="{90283660-3D6D-4D9B-8A9A-930003502419}"/>
            </a:ext>
          </a:extLst>
        </xdr:cNvPr>
        <xdr:cNvSpPr txBox="1"/>
      </xdr:nvSpPr>
      <xdr:spPr>
        <a:xfrm>
          <a:off x="11965940" y="52692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8</xdr:row>
      <xdr:rowOff>68580</xdr:rowOff>
    </xdr:from>
    <xdr:ext cx="184731" cy="264560"/>
    <xdr:sp macro="" textlink="">
      <xdr:nvSpPr>
        <xdr:cNvPr id="4" name="TextBox 1">
          <a:extLst>
            <a:ext uri="{FF2B5EF4-FFF2-40B4-BE49-F238E27FC236}">
              <a16:creationId xmlns:a16="http://schemas.microsoft.com/office/drawing/2014/main" id="{DA60532D-4986-4AF3-9C60-427CF404B99E}"/>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9</xdr:row>
      <xdr:rowOff>68580</xdr:rowOff>
    </xdr:from>
    <xdr:ext cx="184731" cy="264560"/>
    <xdr:sp macro="" textlink="">
      <xdr:nvSpPr>
        <xdr:cNvPr id="5" name="TextBox 1">
          <a:extLst>
            <a:ext uri="{FF2B5EF4-FFF2-40B4-BE49-F238E27FC236}">
              <a16:creationId xmlns:a16="http://schemas.microsoft.com/office/drawing/2014/main" id="{5F1FB954-B4A3-4D2F-912C-5432BA9C700F}"/>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10</xdr:row>
      <xdr:rowOff>68580</xdr:rowOff>
    </xdr:from>
    <xdr:ext cx="184731" cy="264560"/>
    <xdr:sp macro="" textlink="">
      <xdr:nvSpPr>
        <xdr:cNvPr id="6" name="TextBox 1">
          <a:extLst>
            <a:ext uri="{FF2B5EF4-FFF2-40B4-BE49-F238E27FC236}">
              <a16:creationId xmlns:a16="http://schemas.microsoft.com/office/drawing/2014/main" id="{C27EA4C3-2ADB-443D-8515-DCCA760E5F9F}"/>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11</xdr:row>
      <xdr:rowOff>68580</xdr:rowOff>
    </xdr:from>
    <xdr:ext cx="184731" cy="264560"/>
    <xdr:sp macro="" textlink="">
      <xdr:nvSpPr>
        <xdr:cNvPr id="7" name="TextBox 1">
          <a:extLst>
            <a:ext uri="{FF2B5EF4-FFF2-40B4-BE49-F238E27FC236}">
              <a16:creationId xmlns:a16="http://schemas.microsoft.com/office/drawing/2014/main" id="{85CE3787-85BB-4F8C-A56E-288A02184B7E}"/>
            </a:ext>
          </a:extLst>
        </xdr:cNvPr>
        <xdr:cNvSpPr txBox="1"/>
      </xdr:nvSpPr>
      <xdr:spPr>
        <a:xfrm>
          <a:off x="11965940" y="7332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11</xdr:row>
      <xdr:rowOff>68580</xdr:rowOff>
    </xdr:from>
    <xdr:ext cx="184731" cy="264560"/>
    <xdr:sp macro="" textlink="">
      <xdr:nvSpPr>
        <xdr:cNvPr id="8" name="TextBox 1">
          <a:extLst>
            <a:ext uri="{FF2B5EF4-FFF2-40B4-BE49-F238E27FC236}">
              <a16:creationId xmlns:a16="http://schemas.microsoft.com/office/drawing/2014/main" id="{808F235F-3EAE-4F23-AF70-09CCFDDC98B5}"/>
            </a:ext>
          </a:extLst>
        </xdr:cNvPr>
        <xdr:cNvSpPr txBox="1"/>
      </xdr:nvSpPr>
      <xdr:spPr>
        <a:xfrm>
          <a:off x="11435962" y="95440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12</xdr:row>
      <xdr:rowOff>68580</xdr:rowOff>
    </xdr:from>
    <xdr:ext cx="184731" cy="264560"/>
    <xdr:sp macro="" textlink="">
      <xdr:nvSpPr>
        <xdr:cNvPr id="9" name="TextBox 1">
          <a:extLst>
            <a:ext uri="{FF2B5EF4-FFF2-40B4-BE49-F238E27FC236}">
              <a16:creationId xmlns:a16="http://schemas.microsoft.com/office/drawing/2014/main" id="{744FCCEA-69BF-4EE5-A186-D84D1514D9FF}"/>
            </a:ext>
          </a:extLst>
        </xdr:cNvPr>
        <xdr:cNvSpPr txBox="1"/>
      </xdr:nvSpPr>
      <xdr:spPr>
        <a:xfrm>
          <a:off x="11435962" y="98657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1729740</xdr:colOff>
      <xdr:row>13</xdr:row>
      <xdr:rowOff>68580</xdr:rowOff>
    </xdr:from>
    <xdr:ext cx="184731" cy="264560"/>
    <xdr:sp macro="" textlink="">
      <xdr:nvSpPr>
        <xdr:cNvPr id="10" name="TextBox 1">
          <a:extLst>
            <a:ext uri="{FF2B5EF4-FFF2-40B4-BE49-F238E27FC236}">
              <a16:creationId xmlns:a16="http://schemas.microsoft.com/office/drawing/2014/main" id="{907CC16C-B893-4D68-B13E-2204009D4848}"/>
            </a:ext>
          </a:extLst>
        </xdr:cNvPr>
        <xdr:cNvSpPr txBox="1"/>
      </xdr:nvSpPr>
      <xdr:spPr>
        <a:xfrm>
          <a:off x="11435962" y="110408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603250</xdr:colOff>
      <xdr:row>0</xdr:row>
      <xdr:rowOff>177800</xdr:rowOff>
    </xdr:from>
    <xdr:to>
      <xdr:col>10</xdr:col>
      <xdr:colOff>238125</xdr:colOff>
      <xdr:row>14</xdr:row>
      <xdr:rowOff>177800</xdr:rowOff>
    </xdr:to>
    <xdr:pic>
      <xdr:nvPicPr>
        <xdr:cNvPr id="2" name="Picture 100">
          <a:extLst>
            <a:ext uri="{FF2B5EF4-FFF2-40B4-BE49-F238E27FC236}">
              <a16:creationId xmlns:a16="http://schemas.microsoft.com/office/drawing/2014/main" id="{4374F31E-BCDE-4C6A-B45E-92FA413D9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177800"/>
          <a:ext cx="5730875" cy="257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190500</xdr:colOff>
      <xdr:row>16</xdr:row>
      <xdr:rowOff>31750</xdr:rowOff>
    </xdr:from>
    <xdr:to>
      <xdr:col>11</xdr:col>
      <xdr:colOff>58738</xdr:colOff>
      <xdr:row>18</xdr:row>
      <xdr:rowOff>60325</xdr:rowOff>
    </xdr:to>
    <xdr:sp macro="" textlink="">
      <xdr:nvSpPr>
        <xdr:cNvPr id="3" name="Rectangle 101">
          <a:extLst>
            <a:ext uri="{FF2B5EF4-FFF2-40B4-BE49-F238E27FC236}">
              <a16:creationId xmlns:a16="http://schemas.microsoft.com/office/drawing/2014/main" id="{1B554112-10C3-4165-897C-50F52CDB9D68}"/>
            </a:ext>
          </a:extLst>
        </xdr:cNvPr>
        <xdr:cNvSpPr>
          <a:spLocks noChangeArrowheads="1"/>
        </xdr:cNvSpPr>
      </xdr:nvSpPr>
      <xdr:spPr bwMode="auto">
        <a:xfrm>
          <a:off x="3695700" y="2978150"/>
          <a:ext cx="7488238"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lvl="1" eaLnBrk="1" hangingPunct="1">
            <a:spcBef>
              <a:spcPct val="0"/>
            </a:spcBef>
            <a:buFontTx/>
            <a:buChar char="•"/>
          </a:pPr>
          <a:r>
            <a:rPr lang="es-MX" altLang="es-CO" sz="2000"/>
            <a:t>Control Clave: </a:t>
          </a:r>
          <a:r>
            <a:rPr lang="es-MX" altLang="es-CO" sz="1800" b="1">
              <a:solidFill>
                <a:srgbClr val="FF0000"/>
              </a:solidFill>
            </a:rPr>
            <a:t>Es el deber ser del control, se califica SI o NO</a:t>
          </a:r>
          <a:endParaRPr lang="es-ES" altLang="es-CO" sz="1800" b="1">
            <a:solidFill>
              <a:srgbClr val="FF0000"/>
            </a:solidFill>
          </a:endParaRPr>
        </a:p>
      </xdr:txBody>
    </xdr:sp>
    <xdr:clientData/>
  </xdr:twoCellAnchor>
  <xdr:twoCellAnchor>
    <xdr:from>
      <xdr:col>1</xdr:col>
      <xdr:colOff>628650</xdr:colOff>
      <xdr:row>18</xdr:row>
      <xdr:rowOff>38100</xdr:rowOff>
    </xdr:from>
    <xdr:to>
      <xdr:col>12</xdr:col>
      <xdr:colOff>354013</xdr:colOff>
      <xdr:row>20</xdr:row>
      <xdr:rowOff>66675</xdr:rowOff>
    </xdr:to>
    <xdr:sp macro="" textlink="">
      <xdr:nvSpPr>
        <xdr:cNvPr id="4" name="Rectangle 102">
          <a:extLst>
            <a:ext uri="{FF2B5EF4-FFF2-40B4-BE49-F238E27FC236}">
              <a16:creationId xmlns:a16="http://schemas.microsoft.com/office/drawing/2014/main" id="{DBBB8915-C55C-4457-B6E4-6FCE59B4D42C}"/>
            </a:ext>
          </a:extLst>
        </xdr:cNvPr>
        <xdr:cNvSpPr>
          <a:spLocks noChangeArrowheads="1"/>
        </xdr:cNvSpPr>
      </xdr:nvSpPr>
      <xdr:spPr bwMode="auto">
        <a:xfrm>
          <a:off x="4133850" y="3352800"/>
          <a:ext cx="8107363"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pPr>
          <a:r>
            <a:rPr lang="es-MX" altLang="es-CO" sz="2000"/>
            <a:t> Cumplimiento: </a:t>
          </a:r>
          <a:r>
            <a:rPr lang="es-MX" altLang="es-CO" sz="1800" b="1">
              <a:solidFill>
                <a:srgbClr val="FF0000"/>
              </a:solidFill>
            </a:rPr>
            <a:t>Se cumple o no se cumple el control, se califica SI o NO</a:t>
          </a:r>
          <a:endParaRPr lang="es-ES" altLang="es-CO"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workbookViewId="0">
      <selection activeCell="C17" sqref="C17"/>
    </sheetView>
  </sheetViews>
  <sheetFormatPr baseColWidth="10" defaultColWidth="9.140625" defaultRowHeight="15" x14ac:dyDescent="0.25"/>
  <cols>
    <col min="1" max="1" width="39.7109375" style="1" customWidth="1"/>
    <col min="2" max="2" width="6.85546875" style="1" bestFit="1" customWidth="1"/>
    <col min="3" max="3" width="82.42578125" style="1" customWidth="1"/>
    <col min="4" max="16384" width="9.140625" style="1"/>
  </cols>
  <sheetData>
    <row r="1" spans="1:13" ht="73.5" customHeight="1" x14ac:dyDescent="0.25">
      <c r="A1" s="15"/>
      <c r="C1" s="20"/>
      <c r="D1" s="16"/>
    </row>
    <row r="2" spans="1:13" s="2" customFormat="1" ht="17.100000000000001" customHeight="1" x14ac:dyDescent="0.25">
      <c r="A2" s="34" t="s">
        <v>7</v>
      </c>
      <c r="B2" s="34" t="s">
        <v>0</v>
      </c>
      <c r="C2" s="34" t="s">
        <v>8</v>
      </c>
    </row>
    <row r="3" spans="1:13" x14ac:dyDescent="0.25">
      <c r="A3" s="23"/>
      <c r="B3" s="23" t="s">
        <v>10</v>
      </c>
      <c r="C3" s="23" t="s">
        <v>85</v>
      </c>
    </row>
    <row r="4" spans="1:13" x14ac:dyDescent="0.25">
      <c r="A4" s="23" t="s">
        <v>85</v>
      </c>
      <c r="B4" s="23" t="s">
        <v>9</v>
      </c>
      <c r="C4" s="23" t="s">
        <v>85</v>
      </c>
    </row>
    <row r="5" spans="1:13" x14ac:dyDescent="0.25">
      <c r="A5" s="23" t="s">
        <v>85</v>
      </c>
      <c r="B5" s="23" t="s">
        <v>9</v>
      </c>
      <c r="C5" s="23" t="s">
        <v>85</v>
      </c>
    </row>
    <row r="6" spans="1:13" x14ac:dyDescent="0.25">
      <c r="A6" s="23" t="s">
        <v>85</v>
      </c>
      <c r="B6" s="23" t="s">
        <v>9</v>
      </c>
      <c r="C6" s="23" t="s">
        <v>85</v>
      </c>
    </row>
    <row r="7" spans="1:13" x14ac:dyDescent="0.25">
      <c r="A7" s="23" t="s">
        <v>85</v>
      </c>
      <c r="B7" s="23" t="s">
        <v>10</v>
      </c>
      <c r="C7" s="23" t="s">
        <v>85</v>
      </c>
    </row>
    <row r="8" spans="1:13" x14ac:dyDescent="0.25">
      <c r="A8" s="23" t="s">
        <v>85</v>
      </c>
      <c r="B8" s="23" t="s">
        <v>9</v>
      </c>
      <c r="C8" s="23" t="s">
        <v>85</v>
      </c>
    </row>
    <row r="9" spans="1:13" x14ac:dyDescent="0.25">
      <c r="A9" s="23" t="s">
        <v>85</v>
      </c>
      <c r="B9" s="23" t="s">
        <v>10</v>
      </c>
      <c r="C9" s="23" t="s">
        <v>85</v>
      </c>
    </row>
    <row r="10" spans="1:13" x14ac:dyDescent="0.25">
      <c r="A10" s="23" t="s">
        <v>85</v>
      </c>
      <c r="B10" s="23" t="s">
        <v>9</v>
      </c>
      <c r="C10" s="23" t="s">
        <v>85</v>
      </c>
    </row>
    <row r="11" spans="1:13" x14ac:dyDescent="0.25">
      <c r="A11" s="23" t="s">
        <v>85</v>
      </c>
      <c r="B11" s="23" t="s">
        <v>10</v>
      </c>
      <c r="C11" s="23" t="s">
        <v>85</v>
      </c>
    </row>
    <row r="12" spans="1:13" x14ac:dyDescent="0.25">
      <c r="A12" s="23" t="s">
        <v>85</v>
      </c>
      <c r="B12" s="23" t="s">
        <v>9</v>
      </c>
      <c r="C12" s="23" t="s">
        <v>85</v>
      </c>
    </row>
    <row r="13" spans="1:13" x14ac:dyDescent="0.25">
      <c r="A13" s="23" t="s">
        <v>85</v>
      </c>
      <c r="B13" s="23" t="s">
        <v>9</v>
      </c>
      <c r="C13" s="23" t="s">
        <v>85</v>
      </c>
    </row>
    <row r="14" spans="1:13" x14ac:dyDescent="0.25">
      <c r="A14" s="23" t="s">
        <v>85</v>
      </c>
      <c r="B14" s="23" t="s">
        <v>9</v>
      </c>
      <c r="C14" s="23" t="s">
        <v>85</v>
      </c>
    </row>
    <row r="15" spans="1:13" x14ac:dyDescent="0.25">
      <c r="A15" s="23" t="s">
        <v>85</v>
      </c>
      <c r="B15" s="23" t="s">
        <v>9</v>
      </c>
      <c r="C15" s="23" t="s">
        <v>85</v>
      </c>
    </row>
    <row r="16" spans="1:13" x14ac:dyDescent="0.25">
      <c r="A16" s="23" t="s">
        <v>85</v>
      </c>
      <c r="B16" s="23" t="s">
        <v>9</v>
      </c>
      <c r="C16" s="23" t="s">
        <v>85</v>
      </c>
      <c r="M16" s="1">
        <v>11</v>
      </c>
    </row>
    <row r="17" spans="1:3" x14ac:dyDescent="0.25">
      <c r="A17" s="23" t="s">
        <v>85</v>
      </c>
      <c r="B17" s="23" t="s">
        <v>10</v>
      </c>
      <c r="C17" s="23" t="s">
        <v>85</v>
      </c>
    </row>
    <row r="18" spans="1:3" x14ac:dyDescent="0.25">
      <c r="A18" s="23"/>
      <c r="B18" s="23"/>
      <c r="C18" s="23"/>
    </row>
    <row r="19" spans="1:3" x14ac:dyDescent="0.25">
      <c r="A19" s="23"/>
      <c r="B19" s="23"/>
      <c r="C19" s="23"/>
    </row>
    <row r="20" spans="1:3" x14ac:dyDescent="0.25">
      <c r="A20" s="23"/>
      <c r="B20" s="23"/>
      <c r="C20" s="23"/>
    </row>
    <row r="21" spans="1:3" x14ac:dyDescent="0.25">
      <c r="A21" s="23"/>
      <c r="B21" s="23"/>
      <c r="C21" s="23"/>
    </row>
    <row r="22" spans="1:3" x14ac:dyDescent="0.25">
      <c r="A22" s="23"/>
      <c r="B22" s="23"/>
      <c r="C22" s="23"/>
    </row>
    <row r="23" spans="1:3" x14ac:dyDescent="0.25">
      <c r="A23" s="23"/>
      <c r="B23" s="23"/>
      <c r="C23" s="23"/>
    </row>
    <row r="24" spans="1:3" x14ac:dyDescent="0.25">
      <c r="A24" s="23"/>
      <c r="B24" s="23"/>
      <c r="C24" s="23"/>
    </row>
    <row r="25" spans="1:3" x14ac:dyDescent="0.25">
      <c r="A25" s="23"/>
      <c r="B25" s="23"/>
      <c r="C25" s="23"/>
    </row>
    <row r="26" spans="1:3" x14ac:dyDescent="0.25">
      <c r="A26" s="23"/>
      <c r="B26" s="23"/>
      <c r="C26" s="23"/>
    </row>
    <row r="27" spans="1:3" x14ac:dyDescent="0.25">
      <c r="A27" s="23"/>
      <c r="B27" s="23"/>
      <c r="C27" s="23"/>
    </row>
    <row r="28" spans="1:3" x14ac:dyDescent="0.25">
      <c r="A28" s="23"/>
      <c r="B28" s="23"/>
      <c r="C28" s="23"/>
    </row>
    <row r="29" spans="1:3" x14ac:dyDescent="0.25">
      <c r="A29" s="23"/>
      <c r="B29" s="23"/>
      <c r="C29" s="23"/>
    </row>
    <row r="30" spans="1:3" x14ac:dyDescent="0.25">
      <c r="A30" s="23"/>
      <c r="B30" s="23"/>
      <c r="C30" s="23"/>
    </row>
    <row r="31" spans="1:3" x14ac:dyDescent="0.25">
      <c r="A31" s="23"/>
      <c r="B31" s="23"/>
      <c r="C31" s="23"/>
    </row>
    <row r="32" spans="1:3" x14ac:dyDescent="0.25">
      <c r="A32" s="23"/>
      <c r="B32" s="23"/>
      <c r="C32" s="23"/>
    </row>
    <row r="33" spans="1:3" x14ac:dyDescent="0.25">
      <c r="A33" s="23"/>
      <c r="B33" s="23"/>
      <c r="C33" s="23"/>
    </row>
    <row r="34" spans="1:3" x14ac:dyDescent="0.25">
      <c r="A34" s="23"/>
      <c r="B34" s="23"/>
      <c r="C34" s="23"/>
    </row>
    <row r="35" spans="1:3" x14ac:dyDescent="0.25">
      <c r="A35" s="23"/>
      <c r="B35" s="23"/>
      <c r="C35" s="23"/>
    </row>
    <row r="36" spans="1:3" x14ac:dyDescent="0.25">
      <c r="A36" s="23"/>
      <c r="B36" s="23"/>
      <c r="C36" s="23"/>
    </row>
    <row r="37" spans="1:3" x14ac:dyDescent="0.25">
      <c r="A37" s="23"/>
      <c r="B37" s="23"/>
      <c r="C37" s="23"/>
    </row>
    <row r="38" spans="1:3" x14ac:dyDescent="0.25">
      <c r="A38" s="23"/>
      <c r="B38" s="23"/>
      <c r="C38" s="23"/>
    </row>
    <row r="39" spans="1:3" x14ac:dyDescent="0.25">
      <c r="A39" s="23"/>
      <c r="B39" s="23"/>
      <c r="C39" s="23"/>
    </row>
    <row r="40" spans="1:3" x14ac:dyDescent="0.25">
      <c r="A40" s="23"/>
      <c r="B40" s="23"/>
      <c r="C40" s="23"/>
    </row>
    <row r="41" spans="1:3" x14ac:dyDescent="0.25">
      <c r="A41" s="23"/>
      <c r="B41" s="23"/>
      <c r="C41" s="23"/>
    </row>
    <row r="42" spans="1:3" x14ac:dyDescent="0.25">
      <c r="A42" s="23"/>
      <c r="B42" s="23"/>
      <c r="C42" s="23"/>
    </row>
    <row r="43" spans="1:3" x14ac:dyDescent="0.25">
      <c r="A43" s="23"/>
      <c r="B43" s="23"/>
      <c r="C43" s="23"/>
    </row>
    <row r="44" spans="1:3" x14ac:dyDescent="0.25">
      <c r="A44" s="23"/>
      <c r="B44" s="23"/>
      <c r="C44" s="23"/>
    </row>
    <row r="45" spans="1:3" x14ac:dyDescent="0.25">
      <c r="A45" s="23"/>
      <c r="B45" s="23"/>
      <c r="C45" s="23"/>
    </row>
    <row r="46" spans="1:3" x14ac:dyDescent="0.25">
      <c r="A46" s="23"/>
      <c r="B46" s="23"/>
      <c r="C46" s="23"/>
    </row>
    <row r="47" spans="1:3" x14ac:dyDescent="0.25">
      <c r="A47" s="23"/>
      <c r="B47" s="23"/>
      <c r="C47" s="23"/>
    </row>
    <row r="48" spans="1:3" x14ac:dyDescent="0.25">
      <c r="A48" s="23"/>
      <c r="B48" s="23"/>
      <c r="C48" s="23"/>
    </row>
    <row r="49" spans="1:3" x14ac:dyDescent="0.25">
      <c r="A49" s="23"/>
      <c r="B49" s="23"/>
      <c r="C49" s="23"/>
    </row>
    <row r="50" spans="1:3" x14ac:dyDescent="0.25">
      <c r="A50" s="23"/>
      <c r="B50" s="23"/>
      <c r="C50" s="23"/>
    </row>
    <row r="51" spans="1:3" x14ac:dyDescent="0.25">
      <c r="A51" s="23"/>
      <c r="B51" s="23"/>
      <c r="C51" s="23"/>
    </row>
    <row r="52" spans="1:3" x14ac:dyDescent="0.25">
      <c r="A52" s="23"/>
      <c r="B52" s="23"/>
      <c r="C52" s="23"/>
    </row>
    <row r="53" spans="1:3" x14ac:dyDescent="0.25">
      <c r="A53" s="23"/>
      <c r="B53" s="23"/>
      <c r="C53" s="23"/>
    </row>
    <row r="54" spans="1:3" x14ac:dyDescent="0.25">
      <c r="A54" s="23"/>
      <c r="B54" s="23"/>
      <c r="C54" s="23"/>
    </row>
    <row r="55" spans="1:3" x14ac:dyDescent="0.25">
      <c r="A55" s="23"/>
      <c r="B55" s="23"/>
      <c r="C55" s="23"/>
    </row>
    <row r="56" spans="1:3" x14ac:dyDescent="0.25">
      <c r="A56" s="23"/>
      <c r="B56" s="23"/>
      <c r="C56" s="23"/>
    </row>
    <row r="57" spans="1:3" x14ac:dyDescent="0.25">
      <c r="A57" s="23"/>
      <c r="B57" s="23"/>
      <c r="C57" s="23"/>
    </row>
    <row r="58" spans="1:3" x14ac:dyDescent="0.25">
      <c r="A58" s="23"/>
      <c r="B58" s="23"/>
      <c r="C58" s="23"/>
    </row>
    <row r="59" spans="1:3" x14ac:dyDescent="0.25">
      <c r="A59" s="23"/>
      <c r="B59" s="23"/>
      <c r="C59" s="23"/>
    </row>
    <row r="60" spans="1:3" x14ac:dyDescent="0.25">
      <c r="A60" s="23"/>
      <c r="B60" s="23"/>
      <c r="C60" s="23"/>
    </row>
    <row r="61" spans="1:3" x14ac:dyDescent="0.25">
      <c r="A61" s="23"/>
      <c r="B61" s="23"/>
      <c r="C61" s="23"/>
    </row>
    <row r="62" spans="1:3" x14ac:dyDescent="0.25">
      <c r="A62" s="23"/>
      <c r="B62" s="23"/>
      <c r="C62" s="23"/>
    </row>
    <row r="63" spans="1:3" x14ac:dyDescent="0.25">
      <c r="A63" s="23"/>
      <c r="B63" s="23"/>
      <c r="C63" s="23"/>
    </row>
    <row r="64" spans="1:3" x14ac:dyDescent="0.25">
      <c r="A64" s="23"/>
      <c r="B64" s="23"/>
      <c r="C64" s="23"/>
    </row>
    <row r="65" spans="1:3" x14ac:dyDescent="0.25">
      <c r="A65" s="23"/>
      <c r="B65" s="23"/>
      <c r="C65" s="23"/>
    </row>
    <row r="66" spans="1:3" x14ac:dyDescent="0.25">
      <c r="A66" s="23"/>
      <c r="B66" s="23"/>
      <c r="C66" s="23"/>
    </row>
    <row r="67" spans="1:3" x14ac:dyDescent="0.25">
      <c r="A67" s="23"/>
      <c r="B67" s="23"/>
      <c r="C67" s="23"/>
    </row>
    <row r="68" spans="1:3" x14ac:dyDescent="0.25">
      <c r="A68" s="23"/>
      <c r="B68" s="23"/>
      <c r="C68" s="23"/>
    </row>
    <row r="69" spans="1:3" x14ac:dyDescent="0.25">
      <c r="A69" s="23"/>
      <c r="B69" s="23"/>
      <c r="C69" s="23"/>
    </row>
    <row r="70" spans="1:3" x14ac:dyDescent="0.25">
      <c r="A70" s="23"/>
      <c r="B70" s="23"/>
      <c r="C70" s="23"/>
    </row>
    <row r="71" spans="1:3" x14ac:dyDescent="0.25">
      <c r="A71" s="23"/>
      <c r="B71" s="23"/>
      <c r="C71" s="23"/>
    </row>
    <row r="72" spans="1:3" x14ac:dyDescent="0.25">
      <c r="A72" s="23"/>
      <c r="B72" s="23"/>
      <c r="C72" s="23"/>
    </row>
    <row r="73" spans="1:3" x14ac:dyDescent="0.25">
      <c r="A73" s="23"/>
      <c r="B73" s="23"/>
      <c r="C73" s="23"/>
    </row>
    <row r="74" spans="1:3" x14ac:dyDescent="0.25">
      <c r="A74" s="23"/>
      <c r="B74" s="23"/>
      <c r="C74" s="23"/>
    </row>
  </sheetData>
  <sheetProtection insertRows="0" deleteRows="0" selectLockedCells="1" sort="0" autoFilter="0"/>
  <sortState xmlns:xlrd2="http://schemas.microsoft.com/office/spreadsheetml/2017/richdata2" ref="A3:C17">
    <sortCondition ref="A3:A17"/>
  </sortState>
  <dataValidations count="1">
    <dataValidation type="list" allowBlank="1" showInputMessage="1" showErrorMessage="1" sqref="B3:B74" xr:uid="{00000000-0002-0000-0000-000000000000}">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
  <sheetViews>
    <sheetView showGridLines="0" showWhiteSpace="0" workbookViewId="0">
      <selection activeCell="D3" sqref="D3"/>
    </sheetView>
  </sheetViews>
  <sheetFormatPr baseColWidth="10" defaultColWidth="8.85546875" defaultRowHeight="15" x14ac:dyDescent="0.25"/>
  <cols>
    <col min="1" max="1" width="3.28515625" style="21"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x14ac:dyDescent="0.25">
      <c r="B1" s="15"/>
      <c r="C1" s="36"/>
      <c r="D1" s="36"/>
      <c r="E1" s="36"/>
      <c r="F1" s="16"/>
    </row>
    <row r="2" spans="1:8" s="2" customFormat="1" ht="17.100000000000001" customHeight="1" x14ac:dyDescent="0.25">
      <c r="A2" s="35" t="s">
        <v>12</v>
      </c>
      <c r="B2" s="34" t="s">
        <v>7</v>
      </c>
      <c r="C2" s="34" t="s">
        <v>13</v>
      </c>
      <c r="D2" s="34" t="s">
        <v>14</v>
      </c>
      <c r="E2" s="34" t="s">
        <v>15</v>
      </c>
      <c r="F2" s="34" t="s">
        <v>16</v>
      </c>
      <c r="G2" s="34" t="s">
        <v>17</v>
      </c>
      <c r="H2" s="34" t="s">
        <v>18</v>
      </c>
    </row>
    <row r="3" spans="1:8" x14ac:dyDescent="0.25">
      <c r="A3" s="22">
        <v>1</v>
      </c>
      <c r="B3" s="23" t="s">
        <v>85</v>
      </c>
      <c r="C3" s="23" t="s">
        <v>85</v>
      </c>
      <c r="D3" s="23" t="s">
        <v>19</v>
      </c>
      <c r="E3" s="23" t="s">
        <v>24</v>
      </c>
      <c r="F3" s="23" t="s">
        <v>29</v>
      </c>
      <c r="G3" s="23" t="s">
        <v>85</v>
      </c>
      <c r="H3" s="23"/>
    </row>
    <row r="4" spans="1:8" x14ac:dyDescent="0.25">
      <c r="A4" s="22">
        <f>A3+1</f>
        <v>2</v>
      </c>
      <c r="B4" s="23" t="s">
        <v>85</v>
      </c>
      <c r="C4" s="23" t="s">
        <v>85</v>
      </c>
      <c r="D4" s="23" t="s">
        <v>22</v>
      </c>
      <c r="E4" s="23" t="s">
        <v>24</v>
      </c>
      <c r="F4" s="23" t="s">
        <v>31</v>
      </c>
      <c r="G4" s="23" t="s">
        <v>85</v>
      </c>
      <c r="H4" s="23" t="s">
        <v>85</v>
      </c>
    </row>
    <row r="5" spans="1:8" x14ac:dyDescent="0.25">
      <c r="A5" s="22">
        <f t="shared" ref="A5:A68" si="0">A4+1</f>
        <v>3</v>
      </c>
      <c r="B5" s="23" t="s">
        <v>85</v>
      </c>
      <c r="C5" s="23" t="s">
        <v>85</v>
      </c>
      <c r="D5" s="23" t="s">
        <v>19</v>
      </c>
      <c r="E5" s="23" t="s">
        <v>26</v>
      </c>
      <c r="F5" s="23" t="s">
        <v>29</v>
      </c>
      <c r="G5" s="23" t="s">
        <v>85</v>
      </c>
      <c r="H5" s="23" t="s">
        <v>85</v>
      </c>
    </row>
    <row r="6" spans="1:8" x14ac:dyDescent="0.25">
      <c r="A6" s="22">
        <f t="shared" si="0"/>
        <v>4</v>
      </c>
      <c r="B6" s="23" t="s">
        <v>85</v>
      </c>
      <c r="C6" s="23" t="s">
        <v>85</v>
      </c>
      <c r="D6" s="40" t="s">
        <v>19</v>
      </c>
      <c r="E6" s="40" t="s">
        <v>24</v>
      </c>
      <c r="F6" s="40" t="s">
        <v>29</v>
      </c>
      <c r="G6" s="23" t="s">
        <v>85</v>
      </c>
      <c r="H6" s="23" t="s">
        <v>85</v>
      </c>
    </row>
    <row r="7" spans="1:8" x14ac:dyDescent="0.25">
      <c r="A7" s="22">
        <f t="shared" si="0"/>
        <v>5</v>
      </c>
      <c r="B7" s="23" t="s">
        <v>85</v>
      </c>
      <c r="C7" s="23" t="s">
        <v>85</v>
      </c>
      <c r="D7" s="40" t="s">
        <v>19</v>
      </c>
      <c r="E7" s="40" t="s">
        <v>24</v>
      </c>
      <c r="F7" s="40" t="s">
        <v>29</v>
      </c>
      <c r="G7" s="23" t="s">
        <v>85</v>
      </c>
      <c r="H7" s="23" t="s">
        <v>85</v>
      </c>
    </row>
    <row r="8" spans="1:8" x14ac:dyDescent="0.25">
      <c r="A8" s="22">
        <f t="shared" si="0"/>
        <v>6</v>
      </c>
      <c r="B8" s="23" t="s">
        <v>85</v>
      </c>
      <c r="C8" s="23" t="s">
        <v>85</v>
      </c>
      <c r="D8" s="37" t="s">
        <v>21</v>
      </c>
      <c r="E8" s="37" t="s">
        <v>24</v>
      </c>
      <c r="F8" s="37" t="s">
        <v>30</v>
      </c>
      <c r="G8" s="23" t="s">
        <v>85</v>
      </c>
      <c r="H8" s="23" t="s">
        <v>85</v>
      </c>
    </row>
    <row r="9" spans="1:8" x14ac:dyDescent="0.25">
      <c r="A9" s="22">
        <f t="shared" si="0"/>
        <v>7</v>
      </c>
      <c r="B9" s="23" t="s">
        <v>85</v>
      </c>
      <c r="C9" s="23" t="s">
        <v>85</v>
      </c>
      <c r="D9" s="40" t="s">
        <v>19</v>
      </c>
      <c r="E9" s="40" t="s">
        <v>24</v>
      </c>
      <c r="F9" s="40" t="s">
        <v>30</v>
      </c>
      <c r="G9" s="23" t="s">
        <v>85</v>
      </c>
      <c r="H9" s="23" t="s">
        <v>85</v>
      </c>
    </row>
    <row r="10" spans="1:8" x14ac:dyDescent="0.25">
      <c r="A10" s="22">
        <f t="shared" si="0"/>
        <v>8</v>
      </c>
      <c r="B10" s="23" t="s">
        <v>85</v>
      </c>
      <c r="C10" s="23" t="s">
        <v>85</v>
      </c>
      <c r="D10" s="37" t="s">
        <v>21</v>
      </c>
      <c r="E10" s="37" t="s">
        <v>24</v>
      </c>
      <c r="F10" s="37" t="s">
        <v>29</v>
      </c>
      <c r="G10" s="23" t="s">
        <v>85</v>
      </c>
      <c r="H10" s="23" t="s">
        <v>85</v>
      </c>
    </row>
    <row r="11" spans="1:8" x14ac:dyDescent="0.25">
      <c r="A11" s="22">
        <f t="shared" si="0"/>
        <v>9</v>
      </c>
      <c r="B11" s="23" t="s">
        <v>85</v>
      </c>
      <c r="C11" s="23" t="s">
        <v>85</v>
      </c>
      <c r="D11" s="40" t="s">
        <v>19</v>
      </c>
      <c r="E11" s="40" t="s">
        <v>25</v>
      </c>
      <c r="F11" s="40" t="s">
        <v>30</v>
      </c>
      <c r="G11" s="23" t="s">
        <v>85</v>
      </c>
      <c r="H11" s="23" t="s">
        <v>85</v>
      </c>
    </row>
    <row r="12" spans="1:8" x14ac:dyDescent="0.25">
      <c r="A12" s="22">
        <f t="shared" si="0"/>
        <v>10</v>
      </c>
      <c r="B12" s="23" t="s">
        <v>85</v>
      </c>
      <c r="C12" s="23" t="s">
        <v>85</v>
      </c>
      <c r="D12" s="42" t="s">
        <v>19</v>
      </c>
      <c r="E12" s="42" t="s">
        <v>26</v>
      </c>
      <c r="F12" s="42" t="s">
        <v>30</v>
      </c>
      <c r="G12" s="23" t="s">
        <v>85</v>
      </c>
      <c r="H12" s="23" t="s">
        <v>85</v>
      </c>
    </row>
    <row r="13" spans="1:8" x14ac:dyDescent="0.25">
      <c r="A13" s="22">
        <f t="shared" si="0"/>
        <v>11</v>
      </c>
      <c r="B13" s="23" t="s">
        <v>85</v>
      </c>
      <c r="C13" s="23" t="s">
        <v>85</v>
      </c>
      <c r="D13" s="42" t="s">
        <v>19</v>
      </c>
      <c r="E13" s="42" t="s">
        <v>26</v>
      </c>
      <c r="F13" s="42" t="s">
        <v>30</v>
      </c>
      <c r="G13" s="23" t="s">
        <v>85</v>
      </c>
      <c r="H13" s="23" t="s">
        <v>85</v>
      </c>
    </row>
    <row r="14" spans="1:8" x14ac:dyDescent="0.25">
      <c r="A14" s="22">
        <f t="shared" si="0"/>
        <v>12</v>
      </c>
      <c r="B14" s="23" t="s">
        <v>85</v>
      </c>
      <c r="C14" s="23" t="s">
        <v>85</v>
      </c>
      <c r="D14" s="42" t="s">
        <v>19</v>
      </c>
      <c r="E14" s="42" t="s">
        <v>26</v>
      </c>
      <c r="F14" s="42" t="s">
        <v>30</v>
      </c>
      <c r="G14" s="23" t="s">
        <v>85</v>
      </c>
      <c r="H14" s="23" t="s">
        <v>85</v>
      </c>
    </row>
    <row r="15" spans="1:8" x14ac:dyDescent="0.25">
      <c r="A15" s="22">
        <f t="shared" si="0"/>
        <v>13</v>
      </c>
      <c r="B15" s="23" t="s">
        <v>85</v>
      </c>
      <c r="C15" s="23" t="s">
        <v>85</v>
      </c>
      <c r="D15" s="41" t="s">
        <v>19</v>
      </c>
      <c r="E15" s="41" t="s">
        <v>26</v>
      </c>
      <c r="F15" s="41" t="s">
        <v>30</v>
      </c>
      <c r="G15" s="23" t="s">
        <v>85</v>
      </c>
      <c r="H15" s="23" t="s">
        <v>85</v>
      </c>
    </row>
    <row r="16" spans="1:8" x14ac:dyDescent="0.25">
      <c r="A16" s="22">
        <f t="shared" si="0"/>
        <v>14</v>
      </c>
      <c r="B16" s="23" t="s">
        <v>85</v>
      </c>
      <c r="C16" s="23" t="s">
        <v>85</v>
      </c>
      <c r="D16" s="41" t="s">
        <v>22</v>
      </c>
      <c r="E16" s="41" t="s">
        <v>26</v>
      </c>
      <c r="F16" s="41" t="s">
        <v>31</v>
      </c>
      <c r="G16" s="23" t="s">
        <v>85</v>
      </c>
      <c r="H16" s="23" t="s">
        <v>85</v>
      </c>
    </row>
    <row r="17" spans="1:8" x14ac:dyDescent="0.25">
      <c r="A17" s="22">
        <f t="shared" si="0"/>
        <v>15</v>
      </c>
      <c r="B17" s="23" t="s">
        <v>85</v>
      </c>
      <c r="C17" s="23" t="s">
        <v>85</v>
      </c>
      <c r="D17" s="37" t="s">
        <v>21</v>
      </c>
      <c r="E17" s="37" t="s">
        <v>26</v>
      </c>
      <c r="F17" s="37" t="s">
        <v>31</v>
      </c>
      <c r="G17" s="23" t="s">
        <v>85</v>
      </c>
      <c r="H17" s="23" t="s">
        <v>85</v>
      </c>
    </row>
    <row r="18" spans="1:8" x14ac:dyDescent="0.25">
      <c r="A18" s="22">
        <f t="shared" si="0"/>
        <v>16</v>
      </c>
      <c r="B18" s="23" t="s">
        <v>85</v>
      </c>
      <c r="C18" s="23" t="s">
        <v>85</v>
      </c>
      <c r="D18" s="41" t="s">
        <v>19</v>
      </c>
      <c r="E18" s="41" t="s">
        <v>24</v>
      </c>
      <c r="F18" s="41" t="s">
        <v>29</v>
      </c>
      <c r="G18" s="23" t="s">
        <v>85</v>
      </c>
      <c r="H18" s="23"/>
    </row>
    <row r="19" spans="1:8" x14ac:dyDescent="0.25">
      <c r="A19" s="22">
        <f t="shared" si="0"/>
        <v>17</v>
      </c>
      <c r="B19" s="23" t="s">
        <v>85</v>
      </c>
      <c r="C19" s="23" t="s">
        <v>85</v>
      </c>
      <c r="D19" s="23" t="s">
        <v>19</v>
      </c>
      <c r="E19" s="23" t="s">
        <v>24</v>
      </c>
      <c r="F19" s="23" t="s">
        <v>29</v>
      </c>
      <c r="G19" s="23" t="s">
        <v>85</v>
      </c>
      <c r="H19" s="23"/>
    </row>
    <row r="20" spans="1:8" x14ac:dyDescent="0.25">
      <c r="A20" s="22">
        <f t="shared" si="0"/>
        <v>18</v>
      </c>
      <c r="B20" s="23" t="s">
        <v>85</v>
      </c>
      <c r="C20" s="23" t="s">
        <v>85</v>
      </c>
      <c r="D20" s="23" t="s">
        <v>19</v>
      </c>
      <c r="E20" s="23" t="s">
        <v>24</v>
      </c>
      <c r="F20" s="23" t="s">
        <v>29</v>
      </c>
      <c r="G20" s="23" t="s">
        <v>85</v>
      </c>
      <c r="H20" s="23"/>
    </row>
    <row r="21" spans="1:8" x14ac:dyDescent="0.25">
      <c r="A21" s="22">
        <f t="shared" si="0"/>
        <v>19</v>
      </c>
      <c r="B21" s="23" t="s">
        <v>85</v>
      </c>
      <c r="C21" s="23" t="s">
        <v>85</v>
      </c>
      <c r="D21" s="23" t="s">
        <v>19</v>
      </c>
      <c r="E21" s="23" t="s">
        <v>24</v>
      </c>
      <c r="F21" s="23" t="s">
        <v>29</v>
      </c>
      <c r="G21" s="23" t="s">
        <v>85</v>
      </c>
      <c r="H21" s="23"/>
    </row>
    <row r="22" spans="1:8" x14ac:dyDescent="0.25">
      <c r="A22" s="22">
        <f t="shared" si="0"/>
        <v>20</v>
      </c>
      <c r="B22" s="23" t="s">
        <v>85</v>
      </c>
      <c r="C22" s="23" t="s">
        <v>85</v>
      </c>
      <c r="D22" s="23" t="s">
        <v>19</v>
      </c>
      <c r="E22" s="23" t="s">
        <v>24</v>
      </c>
      <c r="F22" s="23" t="s">
        <v>29</v>
      </c>
      <c r="G22" s="23" t="s">
        <v>85</v>
      </c>
      <c r="H22" s="23" t="s">
        <v>85</v>
      </c>
    </row>
    <row r="23" spans="1:8" x14ac:dyDescent="0.25">
      <c r="A23" s="22">
        <f t="shared" si="0"/>
        <v>21</v>
      </c>
      <c r="B23" s="23" t="s">
        <v>85</v>
      </c>
      <c r="C23" s="23" t="s">
        <v>85</v>
      </c>
      <c r="D23" s="23" t="s">
        <v>19</v>
      </c>
      <c r="E23" s="23" t="s">
        <v>26</v>
      </c>
      <c r="F23" s="23" t="s">
        <v>30</v>
      </c>
      <c r="G23" s="23" t="s">
        <v>85</v>
      </c>
      <c r="H23" s="23" t="s">
        <v>85</v>
      </c>
    </row>
    <row r="24" spans="1:8" x14ac:dyDescent="0.25">
      <c r="A24" s="22">
        <f t="shared" si="0"/>
        <v>22</v>
      </c>
      <c r="B24" s="23" t="s">
        <v>85</v>
      </c>
      <c r="C24" s="23" t="s">
        <v>85</v>
      </c>
      <c r="D24" s="23" t="s">
        <v>19</v>
      </c>
      <c r="E24" s="23" t="s">
        <v>26</v>
      </c>
      <c r="F24" s="23" t="s">
        <v>30</v>
      </c>
      <c r="G24" s="23" t="s">
        <v>85</v>
      </c>
      <c r="H24" s="23" t="s">
        <v>85</v>
      </c>
    </row>
    <row r="25" spans="1:8" x14ac:dyDescent="0.25">
      <c r="A25" s="22">
        <f t="shared" si="0"/>
        <v>23</v>
      </c>
      <c r="B25" s="23" t="s">
        <v>85</v>
      </c>
      <c r="C25" s="23" t="s">
        <v>85</v>
      </c>
      <c r="D25" s="23" t="s">
        <v>19</v>
      </c>
      <c r="E25" s="23" t="s">
        <v>26</v>
      </c>
      <c r="F25" s="23" t="s">
        <v>30</v>
      </c>
      <c r="G25" s="23" t="s">
        <v>85</v>
      </c>
      <c r="H25" s="23" t="s">
        <v>85</v>
      </c>
    </row>
    <row r="26" spans="1:8" x14ac:dyDescent="0.25">
      <c r="A26" s="22">
        <f t="shared" si="0"/>
        <v>24</v>
      </c>
      <c r="B26" s="23" t="s">
        <v>85</v>
      </c>
      <c r="C26" s="23" t="s">
        <v>85</v>
      </c>
      <c r="D26" s="38" t="s">
        <v>19</v>
      </c>
      <c r="E26" s="38" t="s">
        <v>26</v>
      </c>
      <c r="F26" s="38" t="s">
        <v>30</v>
      </c>
      <c r="G26" s="23" t="s">
        <v>85</v>
      </c>
      <c r="H26" s="23" t="s">
        <v>85</v>
      </c>
    </row>
    <row r="27" spans="1:8" x14ac:dyDescent="0.25">
      <c r="A27" s="22">
        <f t="shared" si="0"/>
        <v>25</v>
      </c>
      <c r="B27" s="23" t="s">
        <v>85</v>
      </c>
      <c r="C27" s="23" t="s">
        <v>85</v>
      </c>
      <c r="D27" s="38" t="s">
        <v>19</v>
      </c>
      <c r="E27" s="38" t="s">
        <v>27</v>
      </c>
      <c r="F27" s="38" t="s">
        <v>30</v>
      </c>
      <c r="G27" s="23" t="s">
        <v>85</v>
      </c>
      <c r="H27" s="23" t="s">
        <v>85</v>
      </c>
    </row>
    <row r="28" spans="1:8" x14ac:dyDescent="0.25">
      <c r="A28" s="22">
        <f t="shared" si="0"/>
        <v>26</v>
      </c>
      <c r="B28" s="23" t="s">
        <v>85</v>
      </c>
      <c r="C28" s="23" t="s">
        <v>85</v>
      </c>
      <c r="D28" s="38" t="s">
        <v>19</v>
      </c>
      <c r="E28" s="38" t="s">
        <v>27</v>
      </c>
      <c r="F28" s="38" t="s">
        <v>30</v>
      </c>
      <c r="G28" s="23" t="s">
        <v>85</v>
      </c>
      <c r="H28" s="23" t="s">
        <v>85</v>
      </c>
    </row>
    <row r="29" spans="1:8" x14ac:dyDescent="0.25">
      <c r="A29" s="22">
        <f t="shared" si="0"/>
        <v>27</v>
      </c>
      <c r="B29" s="23" t="s">
        <v>85</v>
      </c>
      <c r="C29" s="23" t="s">
        <v>85</v>
      </c>
      <c r="D29" s="38" t="s">
        <v>22</v>
      </c>
      <c r="E29" s="38" t="s">
        <v>27</v>
      </c>
      <c r="F29" s="38" t="s">
        <v>30</v>
      </c>
      <c r="G29" s="23" t="s">
        <v>85</v>
      </c>
      <c r="H29" s="23" t="s">
        <v>85</v>
      </c>
    </row>
    <row r="30" spans="1:8" x14ac:dyDescent="0.25">
      <c r="A30" s="22">
        <f t="shared" si="0"/>
        <v>28</v>
      </c>
      <c r="B30" s="23" t="s">
        <v>85</v>
      </c>
      <c r="C30" s="23" t="s">
        <v>85</v>
      </c>
      <c r="D30" s="38" t="s">
        <v>19</v>
      </c>
      <c r="E30" s="38" t="s">
        <v>24</v>
      </c>
      <c r="F30" s="38" t="s">
        <v>31</v>
      </c>
      <c r="G30" s="23" t="s">
        <v>85</v>
      </c>
      <c r="H30" s="23"/>
    </row>
    <row r="31" spans="1:8" x14ac:dyDescent="0.25">
      <c r="A31" s="22">
        <f t="shared" si="0"/>
        <v>29</v>
      </c>
      <c r="B31" s="23" t="s">
        <v>85</v>
      </c>
      <c r="C31" s="23" t="s">
        <v>85</v>
      </c>
      <c r="D31" s="38" t="s">
        <v>19</v>
      </c>
      <c r="E31" s="38" t="s">
        <v>24</v>
      </c>
      <c r="F31" s="38" t="s">
        <v>31</v>
      </c>
      <c r="G31" s="23" t="s">
        <v>85</v>
      </c>
      <c r="H31" s="23" t="s">
        <v>85</v>
      </c>
    </row>
    <row r="32" spans="1:8" x14ac:dyDescent="0.25">
      <c r="A32" s="22">
        <f t="shared" si="0"/>
        <v>30</v>
      </c>
      <c r="B32" s="23" t="s">
        <v>85</v>
      </c>
      <c r="C32" s="23" t="s">
        <v>85</v>
      </c>
      <c r="D32" s="39" t="s">
        <v>19</v>
      </c>
      <c r="E32" s="39" t="s">
        <v>26</v>
      </c>
      <c r="F32" s="39" t="s">
        <v>29</v>
      </c>
      <c r="G32" s="23" t="s">
        <v>85</v>
      </c>
      <c r="H32" s="23" t="s">
        <v>85</v>
      </c>
    </row>
    <row r="33" spans="1:8" x14ac:dyDescent="0.25">
      <c r="A33" s="22">
        <f t="shared" si="0"/>
        <v>31</v>
      </c>
      <c r="B33" s="23" t="s">
        <v>86</v>
      </c>
      <c r="C33" s="23" t="s">
        <v>85</v>
      </c>
      <c r="D33" s="39" t="s">
        <v>19</v>
      </c>
      <c r="E33" s="39" t="s">
        <v>26</v>
      </c>
      <c r="F33" s="39" t="s">
        <v>30</v>
      </c>
      <c r="G33" s="23" t="s">
        <v>85</v>
      </c>
      <c r="H33" s="23" t="s">
        <v>85</v>
      </c>
    </row>
    <row r="34" spans="1:8" x14ac:dyDescent="0.25">
      <c r="A34" s="22">
        <f t="shared" si="0"/>
        <v>32</v>
      </c>
      <c r="B34" s="23" t="s">
        <v>85</v>
      </c>
      <c r="C34" s="23" t="s">
        <v>85</v>
      </c>
      <c r="D34" s="37" t="s">
        <v>21</v>
      </c>
      <c r="E34" s="37" t="s">
        <v>26</v>
      </c>
      <c r="F34" s="37" t="s">
        <v>30</v>
      </c>
      <c r="G34" s="23" t="s">
        <v>85</v>
      </c>
      <c r="H34" s="23" t="s">
        <v>85</v>
      </c>
    </row>
    <row r="35" spans="1:8" x14ac:dyDescent="0.25">
      <c r="A35" s="22">
        <f t="shared" si="0"/>
        <v>33</v>
      </c>
      <c r="B35" s="23" t="s">
        <v>85</v>
      </c>
      <c r="C35" s="23" t="s">
        <v>85</v>
      </c>
      <c r="D35" s="39" t="s">
        <v>19</v>
      </c>
      <c r="E35" s="39" t="s">
        <v>24</v>
      </c>
      <c r="F35" s="39" t="s">
        <v>30</v>
      </c>
      <c r="G35" s="23" t="s">
        <v>85</v>
      </c>
      <c r="H35" s="23" t="s">
        <v>85</v>
      </c>
    </row>
    <row r="36" spans="1:8" x14ac:dyDescent="0.25">
      <c r="A36" s="22">
        <f t="shared" si="0"/>
        <v>34</v>
      </c>
      <c r="B36" s="23" t="s">
        <v>85</v>
      </c>
      <c r="C36" s="23" t="s">
        <v>85</v>
      </c>
      <c r="D36" s="39" t="s">
        <v>19</v>
      </c>
      <c r="E36" s="39" t="s">
        <v>24</v>
      </c>
      <c r="F36" s="39" t="s">
        <v>30</v>
      </c>
      <c r="G36" s="23" t="s">
        <v>85</v>
      </c>
      <c r="H36" s="23"/>
    </row>
    <row r="37" spans="1:8" x14ac:dyDescent="0.25">
      <c r="A37" s="22">
        <f t="shared" si="0"/>
        <v>35</v>
      </c>
      <c r="B37" s="23"/>
      <c r="C37" s="24"/>
      <c r="D37" s="23"/>
      <c r="E37" s="23"/>
      <c r="F37" s="23"/>
      <c r="G37" s="23"/>
      <c r="H37" s="23"/>
    </row>
    <row r="38" spans="1:8" x14ac:dyDescent="0.25">
      <c r="A38" s="22">
        <f t="shared" si="0"/>
        <v>36</v>
      </c>
      <c r="B38" s="25"/>
      <c r="C38" s="24"/>
      <c r="D38" s="23"/>
      <c r="E38" s="23"/>
      <c r="F38" s="23"/>
      <c r="G38" s="23"/>
      <c r="H38" s="23"/>
    </row>
    <row r="39" spans="1:8" x14ac:dyDescent="0.25">
      <c r="A39" s="22">
        <f t="shared" si="0"/>
        <v>37</v>
      </c>
      <c r="B39" s="23"/>
      <c r="C39" s="24"/>
      <c r="D39" s="23"/>
      <c r="E39" s="23"/>
      <c r="F39" s="23"/>
      <c r="G39" s="23"/>
      <c r="H39" s="23"/>
    </row>
    <row r="40" spans="1:8" x14ac:dyDescent="0.25">
      <c r="A40" s="22">
        <f t="shared" si="0"/>
        <v>38</v>
      </c>
      <c r="B40" s="23"/>
      <c r="C40" s="24"/>
      <c r="D40" s="23"/>
      <c r="E40" s="23"/>
      <c r="F40" s="23"/>
      <c r="G40" s="23"/>
      <c r="H40" s="23"/>
    </row>
    <row r="41" spans="1:8" x14ac:dyDescent="0.25">
      <c r="A41" s="22">
        <f t="shared" si="0"/>
        <v>39</v>
      </c>
      <c r="B41" s="23"/>
      <c r="C41" s="24"/>
      <c r="D41" s="23"/>
      <c r="E41" s="23"/>
      <c r="F41" s="23"/>
      <c r="G41" s="23"/>
      <c r="H41" s="23"/>
    </row>
    <row r="42" spans="1:8" x14ac:dyDescent="0.25">
      <c r="A42" s="22">
        <f t="shared" si="0"/>
        <v>40</v>
      </c>
      <c r="B42" s="23"/>
      <c r="C42" s="24"/>
      <c r="D42" s="23"/>
      <c r="E42" s="23"/>
      <c r="F42" s="23"/>
      <c r="G42" s="23"/>
      <c r="H42" s="23"/>
    </row>
    <row r="43" spans="1:8" x14ac:dyDescent="0.25">
      <c r="A43" s="22">
        <f t="shared" si="0"/>
        <v>41</v>
      </c>
      <c r="B43" s="23"/>
      <c r="C43" s="24"/>
      <c r="D43" s="23"/>
      <c r="E43" s="23"/>
      <c r="F43" s="23"/>
      <c r="G43" s="23"/>
      <c r="H43" s="23"/>
    </row>
    <row r="44" spans="1:8" x14ac:dyDescent="0.25">
      <c r="A44" s="22">
        <f t="shared" si="0"/>
        <v>42</v>
      </c>
      <c r="B44" s="23"/>
      <c r="C44" s="24"/>
      <c r="D44" s="23"/>
      <c r="E44" s="23"/>
      <c r="F44" s="23"/>
      <c r="G44" s="23"/>
      <c r="H44" s="23"/>
    </row>
    <row r="45" spans="1:8" x14ac:dyDescent="0.25">
      <c r="A45" s="22">
        <f t="shared" si="0"/>
        <v>43</v>
      </c>
      <c r="B45" s="23"/>
      <c r="C45" s="24"/>
      <c r="D45" s="23"/>
      <c r="E45" s="23"/>
      <c r="F45" s="23"/>
      <c r="G45" s="23"/>
      <c r="H45" s="23"/>
    </row>
    <row r="46" spans="1:8" x14ac:dyDescent="0.25">
      <c r="A46" s="22">
        <f t="shared" si="0"/>
        <v>44</v>
      </c>
      <c r="B46" s="23"/>
      <c r="C46" s="24"/>
      <c r="D46" s="23"/>
      <c r="E46" s="23"/>
      <c r="F46" s="23"/>
      <c r="G46" s="23"/>
      <c r="H46" s="23"/>
    </row>
    <row r="47" spans="1:8" x14ac:dyDescent="0.25">
      <c r="A47" s="22">
        <f t="shared" si="0"/>
        <v>45</v>
      </c>
      <c r="B47" s="23"/>
      <c r="C47" s="24"/>
      <c r="D47" s="23"/>
      <c r="E47" s="23"/>
      <c r="F47" s="23"/>
      <c r="G47" s="23"/>
      <c r="H47" s="23"/>
    </row>
    <row r="48" spans="1:8" x14ac:dyDescent="0.25">
      <c r="A48" s="22">
        <f t="shared" si="0"/>
        <v>46</v>
      </c>
      <c r="B48" s="23"/>
      <c r="C48" s="24"/>
      <c r="D48" s="23"/>
      <c r="E48" s="23"/>
      <c r="F48" s="23"/>
      <c r="G48" s="23"/>
      <c r="H48" s="23"/>
    </row>
    <row r="49" spans="1:8" x14ac:dyDescent="0.25">
      <c r="A49" s="22">
        <f t="shared" si="0"/>
        <v>47</v>
      </c>
      <c r="B49" s="23"/>
      <c r="C49" s="24"/>
      <c r="D49" s="23"/>
      <c r="E49" s="23"/>
      <c r="F49" s="23"/>
      <c r="G49" s="23"/>
      <c r="H49" s="23"/>
    </row>
    <row r="50" spans="1:8" x14ac:dyDescent="0.25">
      <c r="A50" s="22">
        <f t="shared" si="0"/>
        <v>48</v>
      </c>
      <c r="B50" s="23"/>
      <c r="C50" s="24"/>
      <c r="D50" s="23"/>
      <c r="E50" s="23"/>
      <c r="F50" s="23"/>
      <c r="G50" s="23"/>
      <c r="H50" s="23"/>
    </row>
    <row r="51" spans="1:8" x14ac:dyDescent="0.25">
      <c r="A51" s="22">
        <f t="shared" si="0"/>
        <v>49</v>
      </c>
      <c r="B51" s="23"/>
      <c r="C51" s="24"/>
      <c r="D51" s="23"/>
      <c r="E51" s="23"/>
      <c r="F51" s="23"/>
      <c r="G51" s="23"/>
      <c r="H51" s="23"/>
    </row>
    <row r="52" spans="1:8" x14ac:dyDescent="0.25">
      <c r="A52" s="22">
        <f t="shared" si="0"/>
        <v>50</v>
      </c>
      <c r="B52" s="23"/>
      <c r="C52" s="24"/>
      <c r="D52" s="23"/>
      <c r="E52" s="23"/>
      <c r="F52" s="23"/>
      <c r="G52" s="23"/>
      <c r="H52" s="23"/>
    </row>
    <row r="53" spans="1:8" x14ac:dyDescent="0.25">
      <c r="A53" s="22">
        <f t="shared" si="0"/>
        <v>51</v>
      </c>
      <c r="B53" s="23"/>
      <c r="C53" s="24"/>
      <c r="D53" s="23"/>
      <c r="E53" s="23"/>
      <c r="F53" s="23"/>
      <c r="G53" s="23"/>
      <c r="H53" s="23"/>
    </row>
    <row r="54" spans="1:8" x14ac:dyDescent="0.25">
      <c r="A54" s="22">
        <f t="shared" si="0"/>
        <v>52</v>
      </c>
      <c r="B54" s="23"/>
      <c r="C54" s="24"/>
      <c r="D54" s="23"/>
      <c r="E54" s="23"/>
      <c r="F54" s="23"/>
      <c r="G54" s="23"/>
      <c r="H54" s="23"/>
    </row>
    <row r="55" spans="1:8" x14ac:dyDescent="0.25">
      <c r="A55" s="22">
        <f t="shared" si="0"/>
        <v>53</v>
      </c>
      <c r="B55" s="23"/>
      <c r="C55" s="24"/>
      <c r="D55" s="23"/>
      <c r="E55" s="23"/>
      <c r="F55" s="23"/>
      <c r="G55" s="23"/>
      <c r="H55" s="23"/>
    </row>
    <row r="56" spans="1:8" x14ac:dyDescent="0.25">
      <c r="A56" s="22">
        <f t="shared" si="0"/>
        <v>54</v>
      </c>
      <c r="B56" s="23"/>
      <c r="C56" s="24"/>
      <c r="D56" s="23"/>
      <c r="E56" s="23"/>
      <c r="F56" s="23"/>
      <c r="G56" s="23"/>
      <c r="H56" s="23"/>
    </row>
    <row r="57" spans="1:8" x14ac:dyDescent="0.25">
      <c r="A57" s="22">
        <f t="shared" si="0"/>
        <v>55</v>
      </c>
      <c r="B57" s="23"/>
      <c r="C57" s="24"/>
      <c r="D57" s="23"/>
      <c r="E57" s="23"/>
      <c r="F57" s="23"/>
      <c r="G57" s="23"/>
      <c r="H57" s="23"/>
    </row>
    <row r="58" spans="1:8" x14ac:dyDescent="0.25">
      <c r="A58" s="22">
        <f t="shared" si="0"/>
        <v>56</v>
      </c>
      <c r="B58" s="23"/>
      <c r="C58" s="24"/>
      <c r="D58" s="23"/>
      <c r="E58" s="23"/>
      <c r="F58" s="23"/>
      <c r="G58" s="23"/>
      <c r="H58" s="23"/>
    </row>
    <row r="59" spans="1:8" x14ac:dyDescent="0.25">
      <c r="A59" s="22">
        <f t="shared" si="0"/>
        <v>57</v>
      </c>
      <c r="B59" s="23"/>
      <c r="C59" s="24"/>
      <c r="D59" s="23"/>
      <c r="E59" s="23"/>
      <c r="F59" s="23"/>
      <c r="G59" s="23"/>
      <c r="H59" s="23"/>
    </row>
    <row r="60" spans="1:8" x14ac:dyDescent="0.25">
      <c r="A60" s="22">
        <f t="shared" si="0"/>
        <v>58</v>
      </c>
      <c r="B60" s="23"/>
      <c r="C60" s="24"/>
      <c r="D60" s="23"/>
      <c r="E60" s="23"/>
      <c r="F60" s="23"/>
      <c r="G60" s="23"/>
      <c r="H60" s="23"/>
    </row>
    <row r="61" spans="1:8" x14ac:dyDescent="0.25">
      <c r="A61" s="22">
        <f t="shared" si="0"/>
        <v>59</v>
      </c>
      <c r="B61" s="23"/>
      <c r="C61" s="24"/>
      <c r="D61" s="23"/>
      <c r="E61" s="23"/>
      <c r="F61" s="23"/>
      <c r="G61" s="23"/>
      <c r="H61" s="23"/>
    </row>
    <row r="62" spans="1:8" x14ac:dyDescent="0.25">
      <c r="A62" s="22">
        <f t="shared" si="0"/>
        <v>60</v>
      </c>
      <c r="B62" s="23"/>
      <c r="C62" s="24"/>
      <c r="D62" s="23"/>
      <c r="E62" s="23"/>
      <c r="F62" s="23"/>
      <c r="G62" s="23"/>
      <c r="H62" s="23"/>
    </row>
    <row r="63" spans="1:8" x14ac:dyDescent="0.25">
      <c r="A63" s="22">
        <f t="shared" si="0"/>
        <v>61</v>
      </c>
      <c r="B63" s="23"/>
      <c r="C63" s="24"/>
      <c r="D63" s="23"/>
      <c r="E63" s="23"/>
      <c r="F63" s="23"/>
      <c r="G63" s="23"/>
      <c r="H63" s="23"/>
    </row>
    <row r="64" spans="1:8" x14ac:dyDescent="0.25">
      <c r="A64" s="22">
        <f t="shared" si="0"/>
        <v>62</v>
      </c>
      <c r="B64" s="23"/>
      <c r="C64" s="24"/>
      <c r="D64" s="23"/>
      <c r="E64" s="23"/>
      <c r="F64" s="23"/>
      <c r="G64" s="23"/>
      <c r="H64" s="23"/>
    </row>
    <row r="65" spans="1:8" x14ac:dyDescent="0.25">
      <c r="A65" s="22">
        <f t="shared" si="0"/>
        <v>63</v>
      </c>
      <c r="B65" s="23"/>
      <c r="C65" s="24"/>
      <c r="D65" s="23"/>
      <c r="E65" s="23"/>
      <c r="F65" s="23"/>
      <c r="G65" s="23"/>
      <c r="H65" s="23"/>
    </row>
    <row r="66" spans="1:8" x14ac:dyDescent="0.25">
      <c r="A66" s="22">
        <f t="shared" si="0"/>
        <v>64</v>
      </c>
      <c r="B66" s="23"/>
      <c r="C66" s="24"/>
      <c r="D66" s="23"/>
      <c r="E66" s="23"/>
      <c r="F66" s="23"/>
      <c r="G66" s="23"/>
      <c r="H66" s="23"/>
    </row>
    <row r="67" spans="1:8" x14ac:dyDescent="0.25">
      <c r="A67" s="22">
        <f t="shared" si="0"/>
        <v>65</v>
      </c>
      <c r="B67" s="23"/>
      <c r="C67" s="24"/>
      <c r="D67" s="23"/>
      <c r="E67" s="23"/>
      <c r="F67" s="23"/>
      <c r="G67" s="23"/>
      <c r="H67" s="23"/>
    </row>
    <row r="68" spans="1:8" x14ac:dyDescent="0.25">
      <c r="A68" s="22">
        <f t="shared" si="0"/>
        <v>66</v>
      </c>
      <c r="B68" s="23"/>
      <c r="C68" s="24"/>
      <c r="D68" s="23"/>
      <c r="E68" s="23"/>
      <c r="F68" s="23"/>
      <c r="G68" s="23"/>
      <c r="H68" s="23"/>
    </row>
    <row r="69" spans="1:8" x14ac:dyDescent="0.25">
      <c r="A69" s="22">
        <f t="shared" ref="A69:A101" si="1">A68+1</f>
        <v>67</v>
      </c>
      <c r="B69" s="23"/>
      <c r="C69" s="24"/>
      <c r="D69" s="23"/>
      <c r="E69" s="23"/>
      <c r="F69" s="23"/>
      <c r="G69" s="23"/>
      <c r="H69" s="23"/>
    </row>
    <row r="70" spans="1:8" x14ac:dyDescent="0.25">
      <c r="A70" s="22">
        <f t="shared" si="1"/>
        <v>68</v>
      </c>
      <c r="B70" s="23"/>
      <c r="C70" s="24"/>
      <c r="D70" s="23"/>
      <c r="E70" s="23"/>
      <c r="F70" s="23"/>
      <c r="G70" s="23"/>
      <c r="H70" s="23"/>
    </row>
    <row r="71" spans="1:8" x14ac:dyDescent="0.25">
      <c r="A71" s="22">
        <f t="shared" si="1"/>
        <v>69</v>
      </c>
      <c r="B71" s="23"/>
      <c r="C71" s="24"/>
      <c r="D71" s="23"/>
      <c r="E71" s="23"/>
      <c r="F71" s="23"/>
      <c r="G71" s="23"/>
      <c r="H71" s="23"/>
    </row>
    <row r="72" spans="1:8" x14ac:dyDescent="0.25">
      <c r="A72" s="22">
        <f t="shared" si="1"/>
        <v>70</v>
      </c>
      <c r="B72" s="23"/>
      <c r="C72" s="24"/>
      <c r="D72" s="23"/>
      <c r="E72" s="23"/>
      <c r="F72" s="23"/>
      <c r="G72" s="23"/>
      <c r="H72" s="23"/>
    </row>
    <row r="73" spans="1:8" x14ac:dyDescent="0.25">
      <c r="A73" s="22">
        <f t="shared" si="1"/>
        <v>71</v>
      </c>
      <c r="B73" s="23"/>
      <c r="C73" s="24"/>
      <c r="D73" s="23"/>
      <c r="E73" s="23"/>
      <c r="F73" s="23"/>
      <c r="G73" s="23"/>
      <c r="H73" s="23"/>
    </row>
    <row r="74" spans="1:8" x14ac:dyDescent="0.25">
      <c r="A74" s="22">
        <f t="shared" si="1"/>
        <v>72</v>
      </c>
      <c r="B74" s="23"/>
      <c r="C74" s="24"/>
      <c r="D74" s="23"/>
      <c r="E74" s="23"/>
      <c r="F74" s="23"/>
      <c r="G74" s="23"/>
      <c r="H74" s="23"/>
    </row>
    <row r="75" spans="1:8" x14ac:dyDescent="0.25">
      <c r="A75" s="22">
        <f t="shared" si="1"/>
        <v>73</v>
      </c>
      <c r="B75" s="23"/>
      <c r="C75" s="24"/>
      <c r="D75" s="23"/>
      <c r="E75" s="23"/>
      <c r="F75" s="23"/>
      <c r="G75" s="23"/>
      <c r="H75" s="23"/>
    </row>
    <row r="76" spans="1:8" x14ac:dyDescent="0.25">
      <c r="A76" s="22">
        <f t="shared" si="1"/>
        <v>74</v>
      </c>
      <c r="B76" s="23"/>
      <c r="C76" s="24"/>
      <c r="D76" s="23"/>
      <c r="E76" s="23"/>
      <c r="F76" s="23"/>
      <c r="G76" s="23"/>
      <c r="H76" s="23"/>
    </row>
    <row r="77" spans="1:8" x14ac:dyDescent="0.25">
      <c r="A77" s="22">
        <f t="shared" si="1"/>
        <v>75</v>
      </c>
      <c r="B77" s="23"/>
      <c r="C77" s="24"/>
      <c r="D77" s="23"/>
      <c r="E77" s="23"/>
      <c r="F77" s="23"/>
      <c r="G77" s="23"/>
      <c r="H77" s="23"/>
    </row>
    <row r="78" spans="1:8" x14ac:dyDescent="0.25">
      <c r="A78" s="22">
        <f t="shared" si="1"/>
        <v>76</v>
      </c>
      <c r="B78" s="23"/>
      <c r="C78" s="24"/>
      <c r="D78" s="23"/>
      <c r="E78" s="23"/>
      <c r="F78" s="23"/>
      <c r="G78" s="23"/>
      <c r="H78" s="23"/>
    </row>
    <row r="79" spans="1:8" x14ac:dyDescent="0.25">
      <c r="A79" s="22">
        <f t="shared" si="1"/>
        <v>77</v>
      </c>
      <c r="B79" s="23"/>
      <c r="C79" s="24"/>
      <c r="D79" s="23"/>
      <c r="E79" s="23"/>
      <c r="F79" s="23"/>
      <c r="G79" s="23"/>
      <c r="H79" s="23"/>
    </row>
    <row r="80" spans="1:8" x14ac:dyDescent="0.25">
      <c r="A80" s="22">
        <f t="shared" si="1"/>
        <v>78</v>
      </c>
      <c r="B80" s="23"/>
      <c r="C80" s="24"/>
      <c r="D80" s="23"/>
      <c r="E80" s="23"/>
      <c r="F80" s="23"/>
      <c r="G80" s="23"/>
      <c r="H80" s="23"/>
    </row>
    <row r="81" spans="1:8" x14ac:dyDescent="0.25">
      <c r="A81" s="22">
        <f t="shared" si="1"/>
        <v>79</v>
      </c>
      <c r="B81" s="23"/>
      <c r="C81" s="24"/>
      <c r="D81" s="23"/>
      <c r="E81" s="23"/>
      <c r="F81" s="23"/>
      <c r="G81" s="23"/>
      <c r="H81" s="23"/>
    </row>
    <row r="82" spans="1:8" x14ac:dyDescent="0.25">
      <c r="A82" s="22">
        <f t="shared" si="1"/>
        <v>80</v>
      </c>
      <c r="B82" s="23"/>
      <c r="C82" s="24"/>
      <c r="D82" s="23"/>
      <c r="E82" s="23"/>
      <c r="F82" s="23"/>
      <c r="G82" s="23"/>
      <c r="H82" s="23"/>
    </row>
    <row r="83" spans="1:8" x14ac:dyDescent="0.25">
      <c r="A83" s="22">
        <f t="shared" si="1"/>
        <v>81</v>
      </c>
      <c r="B83" s="23"/>
      <c r="C83" s="24"/>
      <c r="D83" s="23"/>
      <c r="E83" s="23"/>
      <c r="F83" s="23"/>
      <c r="G83" s="23"/>
      <c r="H83" s="23"/>
    </row>
    <row r="84" spans="1:8" x14ac:dyDescent="0.25">
      <c r="A84" s="22">
        <f t="shared" si="1"/>
        <v>82</v>
      </c>
      <c r="B84" s="23"/>
      <c r="C84" s="24"/>
      <c r="D84" s="23"/>
      <c r="E84" s="23"/>
      <c r="F84" s="23"/>
      <c r="G84" s="23"/>
      <c r="H84" s="23"/>
    </row>
    <row r="85" spans="1:8" x14ac:dyDescent="0.25">
      <c r="A85" s="22">
        <f t="shared" si="1"/>
        <v>83</v>
      </c>
      <c r="B85" s="23"/>
      <c r="C85" s="24"/>
      <c r="D85" s="23"/>
      <c r="E85" s="23"/>
      <c r="F85" s="23"/>
      <c r="G85" s="23"/>
      <c r="H85" s="23"/>
    </row>
    <row r="86" spans="1:8" x14ac:dyDescent="0.25">
      <c r="A86" s="22">
        <f t="shared" si="1"/>
        <v>84</v>
      </c>
      <c r="B86" s="23"/>
      <c r="C86" s="24"/>
      <c r="D86" s="23"/>
      <c r="E86" s="23"/>
      <c r="F86" s="23"/>
      <c r="G86" s="23"/>
      <c r="H86" s="23"/>
    </row>
    <row r="87" spans="1:8" x14ac:dyDescent="0.25">
      <c r="A87" s="22">
        <f t="shared" si="1"/>
        <v>85</v>
      </c>
      <c r="B87" s="23"/>
      <c r="C87" s="24"/>
      <c r="D87" s="23"/>
      <c r="E87" s="23"/>
      <c r="F87" s="23"/>
      <c r="G87" s="23"/>
      <c r="H87" s="23"/>
    </row>
    <row r="88" spans="1:8" x14ac:dyDescent="0.25">
      <c r="A88" s="22">
        <f t="shared" si="1"/>
        <v>86</v>
      </c>
      <c r="B88" s="23"/>
      <c r="C88" s="24"/>
      <c r="D88" s="23"/>
      <c r="E88" s="23"/>
      <c r="F88" s="23"/>
      <c r="G88" s="23"/>
      <c r="H88" s="23"/>
    </row>
    <row r="89" spans="1:8" x14ac:dyDescent="0.25">
      <c r="A89" s="22">
        <f t="shared" si="1"/>
        <v>87</v>
      </c>
      <c r="B89" s="23"/>
      <c r="C89" s="24"/>
      <c r="D89" s="23"/>
      <c r="E89" s="23"/>
      <c r="F89" s="23"/>
      <c r="G89" s="23"/>
      <c r="H89" s="23"/>
    </row>
    <row r="90" spans="1:8" x14ac:dyDescent="0.25">
      <c r="A90" s="22">
        <f t="shared" si="1"/>
        <v>88</v>
      </c>
      <c r="B90" s="23"/>
      <c r="C90" s="24"/>
      <c r="D90" s="23"/>
      <c r="E90" s="23"/>
      <c r="F90" s="23"/>
      <c r="G90" s="23"/>
      <c r="H90" s="23"/>
    </row>
    <row r="91" spans="1:8" x14ac:dyDescent="0.25">
      <c r="A91" s="22">
        <f t="shared" si="1"/>
        <v>89</v>
      </c>
      <c r="B91" s="23"/>
      <c r="C91" s="24"/>
      <c r="D91" s="23"/>
      <c r="E91" s="23"/>
      <c r="F91" s="23"/>
      <c r="G91" s="23"/>
      <c r="H91" s="23"/>
    </row>
    <row r="92" spans="1:8" x14ac:dyDescent="0.25">
      <c r="A92" s="22">
        <f t="shared" si="1"/>
        <v>90</v>
      </c>
      <c r="B92" s="23"/>
      <c r="C92" s="24"/>
      <c r="D92" s="23"/>
      <c r="E92" s="23"/>
      <c r="F92" s="23"/>
      <c r="G92" s="23"/>
      <c r="H92" s="23"/>
    </row>
    <row r="93" spans="1:8" x14ac:dyDescent="0.25">
      <c r="A93" s="22">
        <f t="shared" si="1"/>
        <v>91</v>
      </c>
      <c r="B93" s="23"/>
      <c r="C93" s="24"/>
      <c r="D93" s="23"/>
      <c r="E93" s="23"/>
      <c r="F93" s="23"/>
      <c r="G93" s="23"/>
      <c r="H93" s="23"/>
    </row>
    <row r="94" spans="1:8" x14ac:dyDescent="0.25">
      <c r="A94" s="22">
        <f t="shared" si="1"/>
        <v>92</v>
      </c>
      <c r="B94" s="23"/>
      <c r="C94" s="24"/>
      <c r="D94" s="23"/>
      <c r="E94" s="23"/>
      <c r="F94" s="23"/>
      <c r="G94" s="23"/>
      <c r="H94" s="23"/>
    </row>
    <row r="95" spans="1:8" x14ac:dyDescent="0.25">
      <c r="A95" s="22">
        <f t="shared" si="1"/>
        <v>93</v>
      </c>
      <c r="B95" s="23"/>
      <c r="C95" s="24"/>
      <c r="D95" s="23"/>
      <c r="E95" s="23"/>
      <c r="F95" s="23"/>
      <c r="G95" s="23"/>
      <c r="H95" s="23"/>
    </row>
    <row r="96" spans="1:8" x14ac:dyDescent="0.25">
      <c r="A96" s="22">
        <f t="shared" si="1"/>
        <v>94</v>
      </c>
      <c r="B96" s="23"/>
      <c r="C96" s="24"/>
      <c r="D96" s="23"/>
      <c r="E96" s="23"/>
      <c r="F96" s="23"/>
      <c r="G96" s="23"/>
      <c r="H96" s="23"/>
    </row>
    <row r="97" spans="1:8" x14ac:dyDescent="0.25">
      <c r="A97" s="22">
        <f t="shared" si="1"/>
        <v>95</v>
      </c>
      <c r="B97" s="23"/>
      <c r="C97" s="24"/>
      <c r="D97" s="23"/>
      <c r="E97" s="23"/>
      <c r="F97" s="23"/>
      <c r="G97" s="23"/>
      <c r="H97" s="23"/>
    </row>
    <row r="98" spans="1:8" x14ac:dyDescent="0.25">
      <c r="A98" s="22">
        <f t="shared" si="1"/>
        <v>96</v>
      </c>
      <c r="B98" s="23"/>
      <c r="C98" s="24"/>
      <c r="D98" s="23"/>
      <c r="E98" s="23"/>
      <c r="F98" s="23"/>
      <c r="G98" s="23"/>
      <c r="H98" s="23"/>
    </row>
    <row r="99" spans="1:8" x14ac:dyDescent="0.25">
      <c r="A99" s="22">
        <f t="shared" si="1"/>
        <v>97</v>
      </c>
      <c r="B99" s="23"/>
      <c r="C99" s="24"/>
      <c r="D99" s="23"/>
      <c r="E99" s="23"/>
      <c r="F99" s="23"/>
      <c r="G99" s="23"/>
      <c r="H99" s="23"/>
    </row>
    <row r="100" spans="1:8" x14ac:dyDescent="0.25">
      <c r="A100" s="22">
        <f t="shared" si="1"/>
        <v>98</v>
      </c>
      <c r="B100" s="23"/>
      <c r="C100" s="24"/>
      <c r="D100" s="23"/>
      <c r="E100" s="23"/>
      <c r="F100" s="23"/>
      <c r="G100" s="23"/>
      <c r="H100" s="23"/>
    </row>
    <row r="101" spans="1:8" x14ac:dyDescent="0.25">
      <c r="A101" s="22">
        <f t="shared" si="1"/>
        <v>99</v>
      </c>
      <c r="B101" s="23"/>
      <c r="C101" s="24"/>
      <c r="D101" s="23"/>
      <c r="E101" s="23"/>
      <c r="F101" s="23"/>
      <c r="G101" s="23"/>
      <c r="H101" s="23"/>
    </row>
  </sheetData>
  <sheetProtection formatColumns="0" formatRows="0" insertRows="0" deleteRows="0" selectLockedCells="1" sort="0" autoFilter="0"/>
  <sortState xmlns:xlrd2="http://schemas.microsoft.com/office/spreadsheetml/2017/richdata2" ref="B3:H36">
    <sortCondition ref="B3:B36"/>
  </sortState>
  <dataValidations count="5">
    <dataValidation type="list" allowBlank="1" showInputMessage="1" showErrorMessage="1" sqref="B3:B37 B39:B101" xr:uid="{00000000-0002-0000-0100-000000000000}">
      <formula1>Party</formula1>
    </dataValidation>
    <dataValidation type="list" allowBlank="1" showInputMessage="1" showErrorMessage="1" sqref="D3:D101" xr:uid="{00000000-0002-0000-0100-000001000000}">
      <formula1>Bias</formula1>
    </dataValidation>
    <dataValidation type="list" allowBlank="1" showInputMessage="1" showErrorMessage="1" sqref="F3:F101" xr:uid="{00000000-0002-0000-0100-000002000000}">
      <formula1>Priority</formula1>
    </dataValidation>
    <dataValidation type="list" allowBlank="1" showInputMessage="1" sqref="G3:G101" xr:uid="{00000000-0002-0000-0100-000003000000}">
      <formula1>Treatment</formula1>
    </dataValidation>
    <dataValidation type="list" allowBlank="1" showInputMessage="1" showErrorMessage="1" sqref="E3:E101" xr:uid="{00000000-0002-0000-0100-000004000000}">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425"/>
  <sheetViews>
    <sheetView showGridLines="0" tabSelected="1" topLeftCell="I1" zoomScale="70" zoomScaleNormal="70" workbookViewId="0">
      <pane ySplit="6" topLeftCell="A16" activePane="bottomLeft" state="frozen"/>
      <selection pane="bottomLeft" activeCell="N17" sqref="N17"/>
    </sheetView>
  </sheetViews>
  <sheetFormatPr baseColWidth="10" defaultColWidth="9.140625" defaultRowHeight="14.25" x14ac:dyDescent="0.2"/>
  <cols>
    <col min="1" max="1" width="8.28515625" style="5" customWidth="1"/>
    <col min="2" max="2" width="17.7109375" style="5" customWidth="1"/>
    <col min="3" max="3" width="42.7109375" style="6" customWidth="1"/>
    <col min="4" max="4" width="21.140625" style="56" customWidth="1"/>
    <col min="5" max="5" width="24.140625" style="6" customWidth="1"/>
    <col min="6" max="6" width="11.5703125" style="6" hidden="1" customWidth="1"/>
    <col min="7" max="7" width="17" style="6" hidden="1" customWidth="1"/>
    <col min="8" max="8" width="15" style="6" hidden="1" customWidth="1"/>
    <col min="9" max="9" width="12.5703125" style="6" customWidth="1"/>
    <col min="10" max="10" width="49.42578125" style="14" customWidth="1"/>
    <col min="11" max="11" width="15" style="3" customWidth="1"/>
    <col min="12" max="12" width="46.85546875" style="3" customWidth="1"/>
    <col min="13" max="13" width="20.7109375" style="3" customWidth="1"/>
    <col min="14" max="14" width="46.85546875" style="3" customWidth="1"/>
    <col min="15" max="15" width="20.7109375" style="3" customWidth="1"/>
    <col min="16" max="16" width="46.85546875" style="3" customWidth="1"/>
    <col min="17" max="17" width="20.7109375" style="3" customWidth="1"/>
    <col min="18" max="18" width="32.42578125" style="3" customWidth="1"/>
    <col min="19" max="19" width="31.28515625" style="3" customWidth="1"/>
    <col min="20" max="16384" width="9.140625" style="3"/>
  </cols>
  <sheetData>
    <row r="2" spans="1:19" ht="24" customHeight="1" x14ac:dyDescent="0.2">
      <c r="A2" s="135" t="s">
        <v>217</v>
      </c>
      <c r="B2" s="135"/>
      <c r="C2" s="135"/>
      <c r="D2" s="133" t="s">
        <v>218</v>
      </c>
      <c r="E2" s="134"/>
      <c r="F2" s="134"/>
      <c r="G2" s="134"/>
      <c r="H2" s="134"/>
      <c r="I2" s="134"/>
      <c r="J2" s="134"/>
      <c r="K2" s="134"/>
      <c r="L2" s="134"/>
      <c r="M2" s="134"/>
      <c r="N2" s="134"/>
      <c r="O2" s="134"/>
      <c r="P2" s="134"/>
      <c r="Q2" s="134"/>
      <c r="R2" s="134"/>
      <c r="S2" s="129" t="s">
        <v>221</v>
      </c>
    </row>
    <row r="3" spans="1:19" ht="21.75" customHeight="1" x14ac:dyDescent="0.2">
      <c r="A3" s="135"/>
      <c r="B3" s="135"/>
      <c r="C3" s="135"/>
      <c r="D3" s="134"/>
      <c r="E3" s="134"/>
      <c r="F3" s="134"/>
      <c r="G3" s="134"/>
      <c r="H3" s="134"/>
      <c r="I3" s="134"/>
      <c r="J3" s="134"/>
      <c r="K3" s="134"/>
      <c r="L3" s="134"/>
      <c r="M3" s="134"/>
      <c r="N3" s="134"/>
      <c r="O3" s="134"/>
      <c r="P3" s="134"/>
      <c r="Q3" s="134"/>
      <c r="R3" s="134"/>
      <c r="S3" s="129" t="s">
        <v>219</v>
      </c>
    </row>
    <row r="4" spans="1:19" s="4" customFormat="1" ht="30.75" customHeight="1" x14ac:dyDescent="0.2">
      <c r="A4" s="135"/>
      <c r="B4" s="135"/>
      <c r="C4" s="135"/>
      <c r="D4" s="134"/>
      <c r="E4" s="134"/>
      <c r="F4" s="134"/>
      <c r="G4" s="134"/>
      <c r="H4" s="134"/>
      <c r="I4" s="134"/>
      <c r="J4" s="134"/>
      <c r="K4" s="134"/>
      <c r="L4" s="134"/>
      <c r="M4" s="134"/>
      <c r="N4" s="134"/>
      <c r="O4" s="134"/>
      <c r="P4" s="134"/>
      <c r="Q4" s="134"/>
      <c r="R4" s="134"/>
      <c r="S4" s="128" t="s">
        <v>222</v>
      </c>
    </row>
    <row r="5" spans="1:19" ht="51" customHeight="1" x14ac:dyDescent="0.2">
      <c r="A5" s="142" t="s">
        <v>87</v>
      </c>
      <c r="B5" s="144" t="s">
        <v>123</v>
      </c>
      <c r="C5" s="144" t="s">
        <v>19</v>
      </c>
      <c r="D5" s="147" t="s">
        <v>113</v>
      </c>
      <c r="E5" s="147"/>
      <c r="F5" s="138" t="s">
        <v>59</v>
      </c>
      <c r="G5" s="121" t="s">
        <v>115</v>
      </c>
      <c r="H5" s="138" t="s">
        <v>60</v>
      </c>
      <c r="I5" s="138" t="s">
        <v>89</v>
      </c>
      <c r="J5" s="122" t="s">
        <v>61</v>
      </c>
      <c r="K5" s="140" t="s">
        <v>96</v>
      </c>
      <c r="L5" s="137" t="s">
        <v>158</v>
      </c>
      <c r="M5" s="137"/>
      <c r="N5" s="137" t="s">
        <v>159</v>
      </c>
      <c r="O5" s="137"/>
      <c r="P5" s="136" t="s">
        <v>189</v>
      </c>
      <c r="Q5" s="136"/>
      <c r="R5" s="131" t="s">
        <v>190</v>
      </c>
      <c r="S5" s="132"/>
    </row>
    <row r="6" spans="1:19" ht="54.75" customHeight="1" thickBot="1" x14ac:dyDescent="0.25">
      <c r="A6" s="143"/>
      <c r="B6" s="145"/>
      <c r="C6" s="146"/>
      <c r="D6" s="63" t="s">
        <v>114</v>
      </c>
      <c r="E6" s="63" t="s">
        <v>112</v>
      </c>
      <c r="F6" s="139"/>
      <c r="G6" s="63" t="s">
        <v>116</v>
      </c>
      <c r="H6" s="139"/>
      <c r="I6" s="139"/>
      <c r="J6" s="64" t="str">
        <f>Listas!V18</f>
        <v>(Requerido para los factores de riesgo &gt;=8, 
sugerido para factores de riesgo entre 5 y 8)</v>
      </c>
      <c r="K6" s="141"/>
      <c r="L6" s="70" t="s">
        <v>124</v>
      </c>
      <c r="M6" s="70" t="s">
        <v>125</v>
      </c>
      <c r="N6" s="127" t="s">
        <v>124</v>
      </c>
      <c r="O6" s="70" t="s">
        <v>125</v>
      </c>
      <c r="P6" s="70" t="s">
        <v>124</v>
      </c>
      <c r="Q6" s="70" t="s">
        <v>125</v>
      </c>
      <c r="R6" s="70" t="s">
        <v>124</v>
      </c>
      <c r="S6" s="70" t="s">
        <v>125</v>
      </c>
    </row>
    <row r="7" spans="1:19" ht="105" x14ac:dyDescent="0.25">
      <c r="A7" s="97">
        <v>1</v>
      </c>
      <c r="B7" s="108" t="s">
        <v>198</v>
      </c>
      <c r="C7" s="112" t="s">
        <v>192</v>
      </c>
      <c r="D7" s="59" t="s">
        <v>97</v>
      </c>
      <c r="E7" s="60" t="str">
        <f>IF($D7="","",(LOOKUP($D7,Listas!$K$2:$K$6,Occurrences)))</f>
        <v>1. No se ha presentado en los últimos 5 años</v>
      </c>
      <c r="F7" s="61">
        <f>IF($D7="","",(LOOKUP($D7,Listas!$K$2:$K$6,Listas!$S$2:$S$6)))</f>
        <v>1</v>
      </c>
      <c r="G7" s="59" t="s">
        <v>110</v>
      </c>
      <c r="H7" s="61">
        <f>IF($G7="","",(LOOKUP($G7,Listas!$M$2:$M$6,Listas!$S$2:$S$6)))</f>
        <v>4</v>
      </c>
      <c r="I7" s="62">
        <f t="shared" ref="I7:I35" si="0">IF($D7="","",$F7*$H7)</f>
        <v>4</v>
      </c>
      <c r="J7" s="130" t="s">
        <v>207</v>
      </c>
      <c r="K7" s="107">
        <f>'Calificacion Controles'!AE4</f>
        <v>1.0666666666666669</v>
      </c>
      <c r="L7" s="125" t="s">
        <v>224</v>
      </c>
      <c r="M7" s="117">
        <v>0.25</v>
      </c>
      <c r="N7" s="125" t="s">
        <v>232</v>
      </c>
      <c r="O7" s="117">
        <v>0.25</v>
      </c>
      <c r="P7"/>
      <c r="Q7" s="117"/>
      <c r="R7" s="118"/>
      <c r="S7" s="118"/>
    </row>
    <row r="8" spans="1:19" ht="114.75" x14ac:dyDescent="0.2">
      <c r="A8" s="126">
        <f>A7+1</f>
        <v>2</v>
      </c>
      <c r="B8" s="108" t="s">
        <v>198</v>
      </c>
      <c r="C8" s="53" t="s">
        <v>208</v>
      </c>
      <c r="D8" s="54" t="s">
        <v>97</v>
      </c>
      <c r="E8" s="60" t="str">
        <f>IF($D8="","",(LOOKUP($D8,Listas!$K$2:$K$6,Occurrences)))</f>
        <v>1. No se ha presentado en los últimos 5 años</v>
      </c>
      <c r="F8" s="61">
        <f>IF($D8="","",(LOOKUP($D8,Listas!$K$2:$K$6,Listas!$S$2:$S$6)))</f>
        <v>1</v>
      </c>
      <c r="G8" s="54" t="s">
        <v>109</v>
      </c>
      <c r="H8" s="61">
        <f>IF($G8="","",(LOOKUP($G8,Listas!$M$2:$M$6,Listas!$S$2:$S$6)))</f>
        <v>3</v>
      </c>
      <c r="I8" s="62">
        <f t="shared" si="0"/>
        <v>3</v>
      </c>
      <c r="J8" s="113" t="s">
        <v>212</v>
      </c>
      <c r="K8" s="68">
        <f>'Calificacion Controles'!AE5</f>
        <v>1.3499999999999999</v>
      </c>
      <c r="L8" s="123" t="s">
        <v>225</v>
      </c>
      <c r="M8" s="85">
        <v>0.25</v>
      </c>
      <c r="N8" s="123" t="s">
        <v>225</v>
      </c>
      <c r="O8" s="117">
        <v>0.25</v>
      </c>
      <c r="P8" s="96"/>
      <c r="Q8" s="85"/>
      <c r="R8" s="69"/>
      <c r="S8" s="69"/>
    </row>
    <row r="9" spans="1:19" ht="153" x14ac:dyDescent="0.2">
      <c r="A9" s="126">
        <f t="shared" ref="A9:A14" si="1">A8+1</f>
        <v>3</v>
      </c>
      <c r="B9" s="108" t="s">
        <v>198</v>
      </c>
      <c r="C9" s="53" t="s">
        <v>206</v>
      </c>
      <c r="D9" s="54" t="s">
        <v>98</v>
      </c>
      <c r="E9" s="60" t="s">
        <v>103</v>
      </c>
      <c r="F9" s="61">
        <f>IF($D9="","",(LOOKUP($D9,Listas!$K$2:$K$6,Listas!$S$2:$S$6)))</f>
        <v>2</v>
      </c>
      <c r="G9" s="54" t="s">
        <v>109</v>
      </c>
      <c r="H9" s="61">
        <f>IF($G9="","",(LOOKUP($G9,Listas!$M$2:$M$6,Listas!$S$2:$S$6)))</f>
        <v>3</v>
      </c>
      <c r="I9" s="62">
        <f t="shared" si="0"/>
        <v>6</v>
      </c>
      <c r="J9" s="113" t="s">
        <v>220</v>
      </c>
      <c r="K9" s="68">
        <f>'Calificacion Controles'!AE6</f>
        <v>1.1999999999999997</v>
      </c>
      <c r="L9" s="123" t="s">
        <v>226</v>
      </c>
      <c r="M9" s="85">
        <v>0.22</v>
      </c>
      <c r="N9" s="123" t="s">
        <v>233</v>
      </c>
      <c r="O9" s="117">
        <v>0.25</v>
      </c>
      <c r="P9" s="96"/>
      <c r="Q9" s="85"/>
      <c r="R9" s="69"/>
      <c r="S9" s="69"/>
    </row>
    <row r="10" spans="1:19" ht="66.75" customHeight="1" x14ac:dyDescent="0.2">
      <c r="A10" s="126">
        <f t="shared" si="1"/>
        <v>4</v>
      </c>
      <c r="B10" s="108" t="s">
        <v>198</v>
      </c>
      <c r="C10" s="53" t="s">
        <v>193</v>
      </c>
      <c r="D10" s="54" t="s">
        <v>97</v>
      </c>
      <c r="E10" s="60" t="s">
        <v>103</v>
      </c>
      <c r="F10" s="61">
        <f>IF($D10="","",(LOOKUP($D10,Listas!$K$2:$K$6,Listas!$S$2:$S$6)))</f>
        <v>1</v>
      </c>
      <c r="G10" s="54" t="s">
        <v>109</v>
      </c>
      <c r="H10" s="61">
        <f>IF($G10="","",(LOOKUP($G10,Listas!$M$2:$M$6,Listas!$S$2:$S$6)))</f>
        <v>3</v>
      </c>
      <c r="I10" s="62">
        <f t="shared" si="0"/>
        <v>3</v>
      </c>
      <c r="J10" s="113" t="s">
        <v>209</v>
      </c>
      <c r="K10" s="68">
        <f>'Calificacion Controles'!AE7</f>
        <v>0.59999999999999987</v>
      </c>
      <c r="L10" s="123" t="s">
        <v>227</v>
      </c>
      <c r="M10" s="85">
        <v>0.25</v>
      </c>
      <c r="N10" s="123" t="s">
        <v>227</v>
      </c>
      <c r="O10" s="117">
        <v>0.25</v>
      </c>
      <c r="P10" s="96"/>
      <c r="Q10" s="85"/>
      <c r="R10" s="69"/>
      <c r="S10" s="69"/>
    </row>
    <row r="11" spans="1:19" ht="86.25" customHeight="1" x14ac:dyDescent="0.2">
      <c r="A11" s="126">
        <f t="shared" si="1"/>
        <v>5</v>
      </c>
      <c r="B11" s="108" t="s">
        <v>200</v>
      </c>
      <c r="C11" s="53" t="s">
        <v>194</v>
      </c>
      <c r="D11" s="54" t="s">
        <v>97</v>
      </c>
      <c r="E11" s="60" t="str">
        <f>IF($D11="","",(LOOKUP($D11,Listas!$K$2:$K$6,Occurrences)))</f>
        <v>1. No se ha presentado en los últimos 5 años</v>
      </c>
      <c r="F11" s="61">
        <f>IF($D11="","",(LOOKUP($D11,Listas!$K$2:$K$6,Listas!$S$2:$S$6)))</f>
        <v>1</v>
      </c>
      <c r="G11" s="54" t="s">
        <v>110</v>
      </c>
      <c r="H11" s="61">
        <f>IF($G11="","",(LOOKUP($G11,Listas!$M$2:$M$6,Listas!$S$2:$S$6)))</f>
        <v>4</v>
      </c>
      <c r="I11" s="62">
        <f t="shared" si="0"/>
        <v>4</v>
      </c>
      <c r="J11" s="113" t="s">
        <v>210</v>
      </c>
      <c r="K11" s="68">
        <f>'Calificacion Controles'!AE8</f>
        <v>1.3333333333333335</v>
      </c>
      <c r="L11" s="123" t="s">
        <v>228</v>
      </c>
      <c r="M11" s="85">
        <v>0.25</v>
      </c>
      <c r="N11" s="123" t="s">
        <v>228</v>
      </c>
      <c r="O11" s="69"/>
      <c r="P11" s="96"/>
      <c r="Q11" s="85"/>
      <c r="R11" s="69"/>
      <c r="S11" s="69"/>
    </row>
    <row r="12" spans="1:19" ht="140.25" x14ac:dyDescent="0.2">
      <c r="A12" s="126">
        <f t="shared" si="1"/>
        <v>6</v>
      </c>
      <c r="B12" s="108" t="s">
        <v>201</v>
      </c>
      <c r="C12" s="53" t="s">
        <v>195</v>
      </c>
      <c r="D12" s="54" t="s">
        <v>98</v>
      </c>
      <c r="E12" s="60" t="s">
        <v>103</v>
      </c>
      <c r="F12" s="61">
        <f>IF($D12="","",(LOOKUP($D12,Listas!$K$2:$K$6,Listas!$S$2:$S$6)))</f>
        <v>2</v>
      </c>
      <c r="G12" s="54" t="s">
        <v>109</v>
      </c>
      <c r="H12" s="61">
        <f>IF($G12="","",(LOOKUP($G12,Listas!$M$2:$M$6,Listas!$S$2:$S$6)))</f>
        <v>3</v>
      </c>
      <c r="I12" s="62">
        <f t="shared" si="0"/>
        <v>6</v>
      </c>
      <c r="J12" s="113" t="s">
        <v>211</v>
      </c>
      <c r="K12" s="68">
        <f>'Calificacion Controles'!AE9</f>
        <v>1.1999999999999997</v>
      </c>
      <c r="L12" s="123" t="s">
        <v>229</v>
      </c>
      <c r="M12" s="85">
        <v>0.25</v>
      </c>
      <c r="N12" s="123" t="s">
        <v>236</v>
      </c>
      <c r="O12" s="85">
        <v>0.25</v>
      </c>
      <c r="P12" s="96"/>
      <c r="Q12" s="85"/>
      <c r="R12" s="69"/>
      <c r="S12" s="69"/>
    </row>
    <row r="13" spans="1:19" ht="102" x14ac:dyDescent="0.2">
      <c r="A13" s="126">
        <f t="shared" si="1"/>
        <v>7</v>
      </c>
      <c r="B13" s="108" t="s">
        <v>202</v>
      </c>
      <c r="C13" s="86" t="s">
        <v>196</v>
      </c>
      <c r="D13" s="87" t="s">
        <v>99</v>
      </c>
      <c r="E13" s="60" t="str">
        <f>IF($D13="","",(LOOKUP($D13,Listas!$K$2:$K$6,Occurrences)))</f>
        <v>3. Se ha presentado al menos 1 vez en los últimos 2 años.</v>
      </c>
      <c r="F13" s="61">
        <f>IF($D13="","",(LOOKUP($D13,Listas!$K$2:$K$6,Listas!$S$2:$S$6)))</f>
        <v>3</v>
      </c>
      <c r="G13" s="87" t="s">
        <v>109</v>
      </c>
      <c r="H13" s="61">
        <f>IF($G13="","",(LOOKUP($G13,Listas!$M$2:$M$6,Listas!$S$2:$S$6)))</f>
        <v>3</v>
      </c>
      <c r="I13" s="62">
        <f t="shared" si="0"/>
        <v>9</v>
      </c>
      <c r="J13" s="119" t="s">
        <v>213</v>
      </c>
      <c r="K13" s="68">
        <f>'Calificacion Controles'!AE10</f>
        <v>-1.7999999999999996</v>
      </c>
      <c r="L13" s="123" t="s">
        <v>230</v>
      </c>
      <c r="M13" s="85">
        <v>0.25</v>
      </c>
      <c r="N13" s="123" t="s">
        <v>239</v>
      </c>
      <c r="O13" s="85">
        <v>0.25</v>
      </c>
      <c r="P13" s="69"/>
      <c r="Q13" s="69"/>
      <c r="R13" s="69"/>
      <c r="S13" s="69"/>
    </row>
    <row r="14" spans="1:19" ht="63" x14ac:dyDescent="0.2">
      <c r="A14" s="126">
        <f t="shared" si="1"/>
        <v>8</v>
      </c>
      <c r="B14" s="108" t="s">
        <v>199</v>
      </c>
      <c r="C14" s="86" t="s">
        <v>197</v>
      </c>
      <c r="D14" s="87" t="s">
        <v>97</v>
      </c>
      <c r="E14" s="60" t="str">
        <f>IF($D14="","",(LOOKUP($D14,Listas!$K$2:$K$6,Occurrences)))</f>
        <v>1. No se ha presentado en los últimos 5 años</v>
      </c>
      <c r="F14" s="61">
        <f>IF($D14="","",(LOOKUP($D14,Listas!$K$2:$K$6,Listas!$S$2:$S$6)))</f>
        <v>1</v>
      </c>
      <c r="G14" s="87" t="s">
        <v>109</v>
      </c>
      <c r="H14" s="61">
        <f>IF($G14="","",(LOOKUP($G14,Listas!$M$2:$M$6,Listas!$S$2:$S$6)))</f>
        <v>3</v>
      </c>
      <c r="I14" s="62">
        <f t="shared" si="0"/>
        <v>3</v>
      </c>
      <c r="J14" s="119" t="s">
        <v>214</v>
      </c>
      <c r="K14" s="68">
        <f>'Calificacion Controles'!AE11</f>
        <v>0</v>
      </c>
      <c r="L14" s="124" t="s">
        <v>237</v>
      </c>
      <c r="M14" s="85">
        <v>0.22</v>
      </c>
      <c r="N14" s="124" t="s">
        <v>238</v>
      </c>
      <c r="O14" s="85">
        <v>0.25</v>
      </c>
      <c r="P14" s="69"/>
      <c r="Q14" s="69"/>
      <c r="R14" s="69"/>
      <c r="S14" s="69"/>
    </row>
    <row r="15" spans="1:19" ht="153" x14ac:dyDescent="0.2">
      <c r="A15" s="126">
        <v>9</v>
      </c>
      <c r="B15" s="108" t="s">
        <v>203</v>
      </c>
      <c r="C15" s="86" t="s">
        <v>215</v>
      </c>
      <c r="D15" s="87" t="s">
        <v>98</v>
      </c>
      <c r="E15" s="60" t="str">
        <f>IF($D15="","",(LOOKUP($D15,Listas!$K$2:$K$6,Occurrences)))</f>
        <v>2. Se ha presentado al menos de 1 vez en los últimos 5 años.</v>
      </c>
      <c r="F15" s="61">
        <f>IF($D15="","",(LOOKUP($D15,Listas!$K$2:$K$6,Listas!$S$2:$S$6)))</f>
        <v>2</v>
      </c>
      <c r="G15" s="87" t="s">
        <v>110</v>
      </c>
      <c r="H15" s="61">
        <f>IF($G15="","",(LOOKUP($G15,Listas!$M$2:$M$6,Listas!$S$2:$S$6)))</f>
        <v>4</v>
      </c>
      <c r="I15" s="62">
        <f t="shared" si="0"/>
        <v>8</v>
      </c>
      <c r="J15" s="119" t="s">
        <v>216</v>
      </c>
      <c r="K15" s="68">
        <f>'Calificacion Controles'!AE12</f>
        <v>1.0666666666666664</v>
      </c>
      <c r="L15" s="124" t="s">
        <v>231</v>
      </c>
      <c r="M15" s="85">
        <v>0.25</v>
      </c>
      <c r="N15" s="124" t="s">
        <v>235</v>
      </c>
      <c r="O15" s="85">
        <v>0.25</v>
      </c>
      <c r="P15" s="69"/>
      <c r="Q15" s="69"/>
      <c r="R15" s="69"/>
      <c r="S15" s="69"/>
    </row>
    <row r="16" spans="1:19" ht="111.75" customHeight="1" x14ac:dyDescent="0.2">
      <c r="A16" s="126">
        <v>10</v>
      </c>
      <c r="B16" s="108" t="s">
        <v>204</v>
      </c>
      <c r="C16" s="86" t="s">
        <v>205</v>
      </c>
      <c r="D16" s="87" t="s">
        <v>97</v>
      </c>
      <c r="E16" s="104" t="s">
        <v>103</v>
      </c>
      <c r="F16" s="105">
        <f>IF($D16="","",(LOOKUP($D16,Listas!$K$2:$K$6,Listas!$S$2:$S$6)))</f>
        <v>1</v>
      </c>
      <c r="G16" s="87" t="s">
        <v>110</v>
      </c>
      <c r="H16" s="105">
        <f>IF($G16="","",(LOOKUP($G16,Listas!$M$2:$M$6,Listas!$S$2:$S$6)))</f>
        <v>4</v>
      </c>
      <c r="I16" s="106">
        <f t="shared" si="0"/>
        <v>4</v>
      </c>
      <c r="J16" s="120" t="s">
        <v>234</v>
      </c>
      <c r="K16" s="107">
        <f>'Calificacion Controles'!AE13</f>
        <v>0</v>
      </c>
      <c r="L16" s="124" t="s">
        <v>223</v>
      </c>
      <c r="M16" s="85">
        <v>0.25</v>
      </c>
      <c r="N16" s="124" t="s">
        <v>223</v>
      </c>
      <c r="O16" s="117">
        <v>0.25</v>
      </c>
      <c r="P16" s="69"/>
      <c r="Q16" s="69"/>
      <c r="R16" s="69"/>
      <c r="S16" s="69"/>
    </row>
    <row r="17" spans="1:19" ht="88.5" customHeight="1" x14ac:dyDescent="0.2">
      <c r="A17" s="109"/>
      <c r="B17" s="110"/>
      <c r="C17" s="98"/>
      <c r="D17" s="99"/>
      <c r="E17" s="100"/>
      <c r="F17" s="101"/>
      <c r="G17" s="99"/>
      <c r="H17" s="101"/>
      <c r="I17" s="111"/>
      <c r="J17" s="102"/>
      <c r="K17" s="116"/>
      <c r="L17" s="103"/>
      <c r="M17" s="103"/>
      <c r="N17" s="103"/>
      <c r="O17" s="103"/>
      <c r="P17" s="103"/>
      <c r="Q17" s="103"/>
      <c r="R17" s="103"/>
      <c r="S17" s="103"/>
    </row>
    <row r="18" spans="1:19" ht="57.75" customHeight="1" x14ac:dyDescent="0.2">
      <c r="A18" s="109"/>
      <c r="B18" s="110"/>
      <c r="C18" s="98"/>
      <c r="D18" s="99"/>
      <c r="E18" s="100"/>
      <c r="F18" s="101"/>
      <c r="G18" s="99"/>
      <c r="H18" s="101"/>
      <c r="I18" s="111"/>
      <c r="J18" s="102"/>
      <c r="K18" s="116"/>
      <c r="L18" s="103"/>
      <c r="M18" s="103"/>
      <c r="N18" s="103"/>
      <c r="O18" s="103"/>
      <c r="P18" s="103"/>
      <c r="Q18" s="103"/>
      <c r="R18" s="103"/>
      <c r="S18" s="103"/>
    </row>
    <row r="19" spans="1:19" ht="183" customHeight="1" x14ac:dyDescent="0.2">
      <c r="A19" s="3"/>
      <c r="B19" s="3"/>
      <c r="C19" s="43" t="s">
        <v>88</v>
      </c>
      <c r="D19" s="3"/>
      <c r="E19" s="3"/>
      <c r="F19" s="3" t="str">
        <f>IF($D19="","",AVERAGE(VLOOKUP($D19,Listas!$K$1:$S$6,9,0),(VLOOKUP($E19,Listas!$L$1:$S$6,8,0))))</f>
        <v/>
      </c>
      <c r="G19" s="3"/>
      <c r="H19" s="3" t="str">
        <f>IF($G19="","",(AVERAGE(VLOOKUP($G19,Listas!$M$1:$S$6,7,0))))</f>
        <v/>
      </c>
      <c r="I19" s="3" t="str">
        <f t="shared" si="0"/>
        <v/>
      </c>
      <c r="J19" s="3"/>
    </row>
    <row r="20" spans="1:19" ht="14.25" customHeight="1" x14ac:dyDescent="0.2">
      <c r="A20" s="3"/>
      <c r="B20" s="3"/>
      <c r="C20" s="3"/>
      <c r="D20" s="3"/>
      <c r="E20" s="3"/>
      <c r="F20" s="3" t="str">
        <f>IF($D20="","",AVERAGE(VLOOKUP($D20,Listas!$K$1:$S$6,9,0),(VLOOKUP($E20,Listas!$L$1:$S$6,8,0))))</f>
        <v/>
      </c>
      <c r="G20" s="3"/>
      <c r="H20" s="3" t="str">
        <f>IF($G20="","",(AVERAGE(VLOOKUP($G20,Listas!$M$1:$S$6,7,0))))</f>
        <v/>
      </c>
      <c r="I20" s="3" t="str">
        <f t="shared" si="0"/>
        <v/>
      </c>
      <c r="J20" s="3"/>
    </row>
    <row r="21" spans="1:19" ht="14.25" customHeight="1" x14ac:dyDescent="0.2">
      <c r="A21" s="3"/>
      <c r="B21" s="3"/>
      <c r="C21" s="3"/>
      <c r="D21" s="3"/>
      <c r="E21" s="3"/>
      <c r="F21" s="3" t="str">
        <f>IF($D21="","",AVERAGE(VLOOKUP($D21,Listas!$K$1:$S$6,9,0),(VLOOKUP($E21,Listas!$L$1:$S$6,8,0))))</f>
        <v/>
      </c>
      <c r="G21" s="3"/>
      <c r="H21" s="3" t="str">
        <f>IF($G21="","",(AVERAGE(VLOOKUP($G21,Listas!$M$1:$S$6,7,0))))</f>
        <v/>
      </c>
      <c r="I21" s="3" t="str">
        <f t="shared" si="0"/>
        <v/>
      </c>
      <c r="J21" s="3"/>
    </row>
    <row r="22" spans="1:19" ht="14.25" customHeight="1" x14ac:dyDescent="0.2">
      <c r="A22" s="3"/>
      <c r="B22" s="3"/>
      <c r="C22" s="3"/>
      <c r="D22" s="3"/>
      <c r="E22" s="3"/>
      <c r="F22" s="3" t="str">
        <f>IF($D22="","",AVERAGE(VLOOKUP($D22,Listas!$K$1:$S$6,9,0),(VLOOKUP($E22,Listas!$L$1:$S$6,8,0))))</f>
        <v/>
      </c>
      <c r="G22" s="3"/>
      <c r="H22" s="3" t="str">
        <f>IF($G22="","",(AVERAGE(VLOOKUP($G22,Listas!$M$1:$S$6,7,0))))</f>
        <v/>
      </c>
      <c r="I22" s="3" t="str">
        <f t="shared" si="0"/>
        <v/>
      </c>
      <c r="J22" s="3"/>
    </row>
    <row r="23" spans="1:19" ht="14.25" customHeight="1" x14ac:dyDescent="0.2">
      <c r="A23" s="3"/>
      <c r="B23" s="3"/>
      <c r="C23" s="3"/>
      <c r="D23" s="3"/>
      <c r="E23" s="3"/>
      <c r="F23" s="3" t="str">
        <f>IF($D23="","",AVERAGE(VLOOKUP($D23,Listas!$K$1:$S$6,9,0),(VLOOKUP($E23,Listas!$L$1:$S$6,8,0))))</f>
        <v/>
      </c>
      <c r="G23" s="3"/>
      <c r="H23" s="3" t="str">
        <f>IF($G23="","",(AVERAGE(VLOOKUP($G23,Listas!$M$1:$S$6,7,0))))</f>
        <v/>
      </c>
      <c r="I23" s="3" t="str">
        <f t="shared" si="0"/>
        <v/>
      </c>
      <c r="J23" s="3"/>
    </row>
    <row r="24" spans="1:19" ht="14.25" customHeight="1" x14ac:dyDescent="0.2">
      <c r="A24" s="28"/>
      <c r="B24" s="26"/>
      <c r="C24" s="26"/>
      <c r="D24" s="57"/>
      <c r="E24" s="29"/>
      <c r="F24" s="27" t="str">
        <f>IF($D24="","",AVERAGE(VLOOKUP($D24,Listas!$K$1:$S$6,9,0),(VLOOKUP($E24,Listas!$L$1:$S$6,8,0))))</f>
        <v/>
      </c>
      <c r="G24" s="29"/>
      <c r="H24" s="55" t="str">
        <f>IF($G24="","",(AVERAGE(VLOOKUP($G24,Listas!$M$1:$S$6,7,0))))</f>
        <v/>
      </c>
      <c r="I24" s="30" t="str">
        <f t="shared" si="0"/>
        <v/>
      </c>
      <c r="J24" s="31"/>
      <c r="K24" s="32"/>
    </row>
    <row r="25" spans="1:19" ht="14.25" customHeight="1" x14ac:dyDescent="0.2">
      <c r="A25" s="28"/>
      <c r="B25" s="26"/>
      <c r="C25" s="26"/>
      <c r="D25" s="57"/>
      <c r="E25" s="29"/>
      <c r="F25" s="27" t="str">
        <f>IF($D25="","",AVERAGE(VLOOKUP($D25,Listas!$K$1:$S$6,9,0),(VLOOKUP($E25,Listas!$L$1:$S$6,8,0))))</f>
        <v/>
      </c>
      <c r="G25" s="29"/>
      <c r="H25" s="55" t="str">
        <f>IF($G25="","",(AVERAGE(VLOOKUP($G25,Listas!$M$1:$S$6,7,0))))</f>
        <v/>
      </c>
      <c r="I25" s="30" t="str">
        <f t="shared" si="0"/>
        <v/>
      </c>
      <c r="J25" s="31"/>
      <c r="K25" s="32"/>
    </row>
    <row r="26" spans="1:19" ht="14.25" customHeight="1" x14ac:dyDescent="0.2">
      <c r="A26" s="28"/>
      <c r="B26" s="26"/>
      <c r="C26" s="26"/>
      <c r="D26" s="57"/>
      <c r="E26" s="29"/>
      <c r="F26" s="27" t="str">
        <f>IF($D26="","",AVERAGE(VLOOKUP($D26,Listas!$K$1:$S$6,9,0),(VLOOKUP($E26,Listas!$L$1:$S$6,8,0))))</f>
        <v/>
      </c>
      <c r="G26" s="29"/>
      <c r="H26" s="55" t="str">
        <f>IF($G26="","",(AVERAGE(VLOOKUP($G26,Listas!$M$1:$S$6,7,0))))</f>
        <v/>
      </c>
      <c r="I26" s="30" t="str">
        <f t="shared" si="0"/>
        <v/>
      </c>
      <c r="J26" s="31"/>
      <c r="K26" s="32"/>
    </row>
    <row r="27" spans="1:19" ht="14.25" customHeight="1" x14ac:dyDescent="0.2">
      <c r="A27" s="28"/>
      <c r="B27" s="26"/>
      <c r="C27" s="26"/>
      <c r="D27" s="57"/>
      <c r="E27" s="29"/>
      <c r="F27" s="27" t="str">
        <f>IF($D27="","",AVERAGE(VLOOKUP($D27,Listas!$K$1:$S$6,9,0),(VLOOKUP($E27,Listas!$L$1:$S$6,8,0))))</f>
        <v/>
      </c>
      <c r="G27" s="29"/>
      <c r="H27" s="55" t="str">
        <f>IF($G27="","",(AVERAGE(VLOOKUP($G27,Listas!$M$1:$S$6,7,0))))</f>
        <v/>
      </c>
      <c r="I27" s="30" t="str">
        <f t="shared" si="0"/>
        <v/>
      </c>
      <c r="J27" s="31"/>
      <c r="K27" s="32"/>
    </row>
    <row r="28" spans="1:19" ht="14.25" customHeight="1" x14ac:dyDescent="0.2">
      <c r="A28" s="28"/>
      <c r="B28" s="26"/>
      <c r="C28" s="26"/>
      <c r="D28" s="57"/>
      <c r="E28" s="29"/>
      <c r="F28" s="27" t="str">
        <f>IF($D28="","",AVERAGE(VLOOKUP($D28,Listas!$K$1:$S$6,9,0),(VLOOKUP($E28,Listas!$L$1:$S$6,8,0))))</f>
        <v/>
      </c>
      <c r="G28" s="29"/>
      <c r="H28" s="55" t="str">
        <f>IF($G28="","",(AVERAGE(VLOOKUP($G28,Listas!$M$1:$S$6,7,0))))</f>
        <v/>
      </c>
      <c r="I28" s="30" t="str">
        <f t="shared" si="0"/>
        <v/>
      </c>
      <c r="J28" s="31"/>
      <c r="K28" s="32"/>
    </row>
    <row r="29" spans="1:19" ht="14.25" customHeight="1" x14ac:dyDescent="0.2">
      <c r="A29" s="28"/>
      <c r="B29" s="26"/>
      <c r="C29" s="26"/>
      <c r="D29" s="57"/>
      <c r="E29" s="29"/>
      <c r="F29" s="27" t="str">
        <f>IF($D29="","",AVERAGE(VLOOKUP($D29,Listas!$K$1:$S$6,9,0),(VLOOKUP($E29,Listas!$L$1:$S$6,8,0))))</f>
        <v/>
      </c>
      <c r="G29" s="29"/>
      <c r="H29" s="55" t="str">
        <f>IF($G29="","",(AVERAGE(VLOOKUP($G29,Listas!$M$1:$S$6,7,0))))</f>
        <v/>
      </c>
      <c r="I29" s="30" t="str">
        <f t="shared" si="0"/>
        <v/>
      </c>
      <c r="J29" s="31"/>
      <c r="K29" s="32"/>
    </row>
    <row r="30" spans="1:19" ht="14.25" customHeight="1" x14ac:dyDescent="0.2">
      <c r="A30" s="3"/>
      <c r="B30" s="3"/>
      <c r="C30" s="3"/>
      <c r="D30" s="3"/>
      <c r="E30" s="3"/>
      <c r="F30" s="3" t="str">
        <f>IF($D30="","",AVERAGE(VLOOKUP($D30,Listas!$K$1:$S$6,9,0),(VLOOKUP($E30,Listas!$L$1:$S$6,8,0))))</f>
        <v/>
      </c>
      <c r="G30" s="3"/>
      <c r="H30" s="3" t="str">
        <f>IF($G30="","",(AVERAGE(VLOOKUP($G30,Listas!$M$1:$S$6,7,0))))</f>
        <v/>
      </c>
      <c r="I30" s="3" t="str">
        <f t="shared" si="0"/>
        <v/>
      </c>
      <c r="J30" s="3"/>
    </row>
    <row r="31" spans="1:19" ht="14.25" customHeight="1" x14ac:dyDescent="0.2">
      <c r="A31" s="3"/>
      <c r="B31" s="3"/>
      <c r="C31" s="3"/>
      <c r="D31" s="3"/>
      <c r="E31" s="3"/>
      <c r="F31" s="3" t="str">
        <f>IF($D31="","",AVERAGE(VLOOKUP($D31,Listas!$K$1:$S$6,9,0),(VLOOKUP($E31,Listas!$L$1:$S$6,8,0))))</f>
        <v/>
      </c>
      <c r="G31" s="3"/>
      <c r="H31" s="3" t="str">
        <f>IF($G31="","",(AVERAGE(VLOOKUP($G31,Listas!$M$1:$S$6,7,0))))</f>
        <v/>
      </c>
      <c r="I31" s="3" t="str">
        <f t="shared" si="0"/>
        <v/>
      </c>
      <c r="J31" s="3"/>
    </row>
    <row r="32" spans="1:19" ht="14.25" customHeight="1" x14ac:dyDescent="0.2">
      <c r="A32" s="3"/>
      <c r="B32" s="3"/>
      <c r="C32" s="3"/>
      <c r="D32" s="3"/>
      <c r="E32" s="3"/>
      <c r="F32" s="3" t="str">
        <f>IF($D32="","",AVERAGE(VLOOKUP($D32,Listas!$K$1:$S$6,9,0),(VLOOKUP($E32,Listas!$L$1:$S$6,8,0))))</f>
        <v/>
      </c>
      <c r="G32" s="3"/>
      <c r="H32" s="3" t="str">
        <f>IF($G32="","",(AVERAGE(VLOOKUP($G32,Listas!$M$1:$S$6,7,0))))</f>
        <v/>
      </c>
      <c r="I32" s="3" t="str">
        <f t="shared" si="0"/>
        <v/>
      </c>
      <c r="J32" s="3"/>
    </row>
    <row r="33" spans="6:9" s="3" customFormat="1" ht="14.25" customHeight="1" x14ac:dyDescent="0.2">
      <c r="F33" s="3" t="str">
        <f>IF($D33="","",AVERAGE(VLOOKUP($D33,Listas!$K$1:$S$6,9,0),(VLOOKUP($E33,Listas!$L$1:$S$6,8,0))))</f>
        <v/>
      </c>
      <c r="H33" s="3" t="str">
        <f>IF($G33="","",(AVERAGE(VLOOKUP($G33,Listas!$M$1:$S$6,7,0))))</f>
        <v/>
      </c>
      <c r="I33" s="3" t="str">
        <f t="shared" si="0"/>
        <v/>
      </c>
    </row>
    <row r="34" spans="6:9" s="3" customFormat="1" ht="14.25" customHeight="1" x14ac:dyDescent="0.2">
      <c r="F34" s="3" t="str">
        <f>IF($D34="","",AVERAGE(VLOOKUP($D34,Listas!$K$1:$S$6,9,0),(VLOOKUP($E34,Listas!$L$1:$S$6,8,0))))</f>
        <v/>
      </c>
      <c r="H34" s="3" t="str">
        <f>IF($G34="","",(AVERAGE(VLOOKUP($G34,Listas!$M$1:$S$6,7,0))))</f>
        <v/>
      </c>
      <c r="I34" s="3" t="str">
        <f t="shared" si="0"/>
        <v/>
      </c>
    </row>
    <row r="35" spans="6:9" s="3" customFormat="1" ht="14.25" customHeight="1" x14ac:dyDescent="0.2">
      <c r="F35" s="3" t="str">
        <f>IF($D35="","",AVERAGE(VLOOKUP($D35,Listas!$K$1:$S$6,9,0),(VLOOKUP($E35,Listas!$L$1:$S$6,8,0))))</f>
        <v/>
      </c>
      <c r="H35" s="3" t="str">
        <f>IF($G35="","",(AVERAGE(VLOOKUP($G35,Listas!$M$1:$S$6,7,0))))</f>
        <v/>
      </c>
      <c r="I35" s="3" t="str">
        <f t="shared" si="0"/>
        <v/>
      </c>
    </row>
    <row r="36" spans="6:9" s="3" customFormat="1" ht="14.25" customHeight="1" x14ac:dyDescent="0.2">
      <c r="F36" s="3" t="str">
        <f>IF($D36="","",AVERAGE(VLOOKUP($D36,Listas!$K$1:$S$6,9,0),(VLOOKUP($E36,Listas!$L$1:$S$6,8,0))))</f>
        <v/>
      </c>
      <c r="H36" s="3" t="str">
        <f>IF($G36="","",(AVERAGE(VLOOKUP($G36,Listas!$M$1:$S$6,7,0))))</f>
        <v/>
      </c>
      <c r="I36" s="3" t="str">
        <f t="shared" ref="I36:I67" si="2">IF($D36="","",$F36*$H36)</f>
        <v/>
      </c>
    </row>
    <row r="37" spans="6:9" s="3" customFormat="1" ht="14.25" customHeight="1" x14ac:dyDescent="0.2">
      <c r="F37" s="3" t="str">
        <f>IF($D37="","",AVERAGE(VLOOKUP($D37,Listas!$K$1:$S$6,9,0),(VLOOKUP($E37,Listas!$L$1:$S$6,8,0))))</f>
        <v/>
      </c>
      <c r="H37" s="3" t="str">
        <f>IF($G37="","",(AVERAGE(VLOOKUP($G37,Listas!$M$1:$S$6,7,0))))</f>
        <v/>
      </c>
      <c r="I37" s="3" t="str">
        <f t="shared" si="2"/>
        <v/>
      </c>
    </row>
    <row r="38" spans="6:9" s="3" customFormat="1" ht="14.25" customHeight="1" x14ac:dyDescent="0.2">
      <c r="F38" s="3" t="str">
        <f>IF($D38="","",AVERAGE(VLOOKUP($D38,Listas!$K$1:$S$6,9,0),(VLOOKUP($E38,Listas!$L$1:$S$6,8,0))))</f>
        <v/>
      </c>
      <c r="H38" s="3" t="str">
        <f>IF($G38="","",(AVERAGE(VLOOKUP($G38,Listas!$M$1:$S$6,7,0))))</f>
        <v/>
      </c>
      <c r="I38" s="3" t="str">
        <f t="shared" si="2"/>
        <v/>
      </c>
    </row>
    <row r="39" spans="6:9" s="3" customFormat="1" ht="14.25" customHeight="1" x14ac:dyDescent="0.2">
      <c r="F39" s="3" t="str">
        <f>IF($D39="","",AVERAGE(VLOOKUP($D39,Listas!$K$1:$S$6,9,0),(VLOOKUP($E39,Listas!$L$1:$S$6,8,0))))</f>
        <v/>
      </c>
      <c r="H39" s="3" t="str">
        <f>IF($G39="","",(AVERAGE(VLOOKUP($G39,Listas!$M$1:$S$6,7,0))))</f>
        <v/>
      </c>
      <c r="I39" s="3" t="str">
        <f t="shared" si="2"/>
        <v/>
      </c>
    </row>
    <row r="40" spans="6:9" s="3" customFormat="1" ht="14.25" customHeight="1" x14ac:dyDescent="0.2">
      <c r="F40" s="3" t="str">
        <f>IF($D40="","",AVERAGE(VLOOKUP($D40,Listas!$K$1:$S$6,9,0),(VLOOKUP($E40,Listas!$L$1:$S$6,8,0))))</f>
        <v/>
      </c>
      <c r="H40" s="3" t="str">
        <f>IF($G40="","",(AVERAGE(VLOOKUP($G40,Listas!$M$1:$S$6,7,0))))</f>
        <v/>
      </c>
      <c r="I40" s="3" t="str">
        <f t="shared" si="2"/>
        <v/>
      </c>
    </row>
    <row r="41" spans="6:9" s="3" customFormat="1" ht="14.25" customHeight="1" x14ac:dyDescent="0.2">
      <c r="F41" s="3" t="str">
        <f>IF($D41="","",AVERAGE(VLOOKUP($D41,Listas!$K$1:$S$6,9,0),(VLOOKUP($E41,Listas!$L$1:$S$6,8,0))))</f>
        <v/>
      </c>
      <c r="H41" s="3" t="str">
        <f>IF($G41="","",(AVERAGE(VLOOKUP($G41,Listas!$M$1:$S$6,7,0))))</f>
        <v/>
      </c>
      <c r="I41" s="3" t="str">
        <f t="shared" si="2"/>
        <v/>
      </c>
    </row>
    <row r="42" spans="6:9" s="3" customFormat="1" ht="14.25" customHeight="1" x14ac:dyDescent="0.2">
      <c r="F42" s="3" t="str">
        <f>IF($D42="","",AVERAGE(VLOOKUP($D42,Listas!$K$1:$S$6,9,0),(VLOOKUP($E42,Listas!$L$1:$S$6,8,0))))</f>
        <v/>
      </c>
      <c r="H42" s="3" t="str">
        <f>IF($G42="","",(AVERAGE(VLOOKUP($G42,Listas!$M$1:$S$6,7,0))))</f>
        <v/>
      </c>
      <c r="I42" s="3" t="str">
        <f t="shared" si="2"/>
        <v/>
      </c>
    </row>
    <row r="43" spans="6:9" s="3" customFormat="1" ht="14.25" customHeight="1" x14ac:dyDescent="0.2">
      <c r="F43" s="3" t="str">
        <f>IF($D43="","",AVERAGE(VLOOKUP($D43,Listas!$K$1:$S$6,9,0),(VLOOKUP($E43,Listas!$L$1:$S$6,8,0))))</f>
        <v/>
      </c>
      <c r="H43" s="3" t="str">
        <f>IF($G43="","",(AVERAGE(VLOOKUP($G43,Listas!$M$1:$S$6,7,0))))</f>
        <v/>
      </c>
      <c r="I43" s="3" t="str">
        <f t="shared" si="2"/>
        <v/>
      </c>
    </row>
    <row r="44" spans="6:9" s="3" customFormat="1" ht="14.25" customHeight="1" x14ac:dyDescent="0.2">
      <c r="F44" s="3" t="str">
        <f>IF($D44="","",AVERAGE(VLOOKUP($D44,Listas!$K$1:$S$6,9,0),(VLOOKUP($E44,Listas!$L$1:$S$6,8,0))))</f>
        <v/>
      </c>
      <c r="H44" s="3" t="str">
        <f>IF($G44="","",(AVERAGE(VLOOKUP($G44,Listas!$M$1:$S$6,7,0))))</f>
        <v/>
      </c>
      <c r="I44" s="3" t="str">
        <f t="shared" si="2"/>
        <v/>
      </c>
    </row>
    <row r="45" spans="6:9" s="3" customFormat="1" ht="14.25" customHeight="1" x14ac:dyDescent="0.2">
      <c r="F45" s="3" t="str">
        <f>IF($D45="","",AVERAGE(VLOOKUP($D45,Listas!$K$1:$S$6,9,0),(VLOOKUP($E45,Listas!$L$1:$S$6,8,0))))</f>
        <v/>
      </c>
      <c r="H45" s="3" t="str">
        <f>IF($G45="","",(AVERAGE(VLOOKUP($G45,Listas!$M$1:$S$6,7,0))))</f>
        <v/>
      </c>
      <c r="I45" s="3" t="str">
        <f t="shared" si="2"/>
        <v/>
      </c>
    </row>
    <row r="46" spans="6:9" s="3" customFormat="1" ht="14.25" customHeight="1" x14ac:dyDescent="0.2">
      <c r="F46" s="3" t="str">
        <f>IF($D46="","",AVERAGE(VLOOKUP($D46,Listas!$K$1:$S$6,9,0),(VLOOKUP($E46,Listas!$L$1:$S$6,8,0))))</f>
        <v/>
      </c>
      <c r="H46" s="3" t="str">
        <f>IF($G46="","",(AVERAGE(VLOOKUP($G46,Listas!$M$1:$S$6,7,0))))</f>
        <v/>
      </c>
      <c r="I46" s="3" t="str">
        <f t="shared" si="2"/>
        <v/>
      </c>
    </row>
    <row r="47" spans="6:9" s="3" customFormat="1" ht="14.25" customHeight="1" x14ac:dyDescent="0.2">
      <c r="F47" s="3" t="str">
        <f>IF($D47="","",AVERAGE(VLOOKUP($D47,Listas!$K$1:$S$6,9,0),(VLOOKUP($E47,Listas!$L$1:$S$6,8,0))))</f>
        <v/>
      </c>
      <c r="H47" s="3" t="str">
        <f>IF($G47="","",(AVERAGE(VLOOKUP($G47,Listas!$M$1:$S$6,7,0))))</f>
        <v/>
      </c>
      <c r="I47" s="3" t="str">
        <f t="shared" si="2"/>
        <v/>
      </c>
    </row>
    <row r="48" spans="6:9" s="3" customFormat="1" ht="14.25" customHeight="1" x14ac:dyDescent="0.2">
      <c r="F48" s="3" t="str">
        <f>IF($D48="","",AVERAGE(VLOOKUP($D48,Listas!$K$1:$S$6,9,0),(VLOOKUP($E48,Listas!$L$1:$S$6,8,0))))</f>
        <v/>
      </c>
      <c r="H48" s="3" t="str">
        <f>IF($G48="","",(AVERAGE(VLOOKUP($G48,Listas!$M$1:$S$6,7,0))))</f>
        <v/>
      </c>
      <c r="I48" s="3" t="str">
        <f t="shared" si="2"/>
        <v/>
      </c>
    </row>
    <row r="49" spans="6:9" s="3" customFormat="1" ht="14.25" customHeight="1" x14ac:dyDescent="0.2">
      <c r="F49" s="3" t="str">
        <f>IF($D49="","",AVERAGE(VLOOKUP($D49,Listas!$K$1:$S$6,9,0),(VLOOKUP($E49,Listas!$L$1:$S$6,8,0))))</f>
        <v/>
      </c>
      <c r="H49" s="3" t="str">
        <f>IF($G49="","",(AVERAGE(VLOOKUP($G49,Listas!$M$1:$S$6,7,0))))</f>
        <v/>
      </c>
      <c r="I49" s="3" t="str">
        <f t="shared" si="2"/>
        <v/>
      </c>
    </row>
    <row r="50" spans="6:9" s="3" customFormat="1" ht="14.25" customHeight="1" x14ac:dyDescent="0.2">
      <c r="F50" s="3" t="str">
        <f>IF($D50="","",AVERAGE(VLOOKUP($D50,Listas!$K$1:$S$6,9,0),(VLOOKUP($E50,Listas!$L$1:$S$6,8,0))))</f>
        <v/>
      </c>
      <c r="H50" s="3" t="str">
        <f>IF($G50="","",(AVERAGE(VLOOKUP($G50,Listas!$M$1:$S$6,7,0))))</f>
        <v/>
      </c>
      <c r="I50" s="3" t="str">
        <f t="shared" si="2"/>
        <v/>
      </c>
    </row>
    <row r="51" spans="6:9" s="3" customFormat="1" ht="14.25" customHeight="1" x14ac:dyDescent="0.2">
      <c r="F51" s="3" t="str">
        <f>IF($D51="","",AVERAGE(VLOOKUP($D51,Listas!$K$1:$S$6,9,0),(VLOOKUP($E51,Listas!$L$1:$S$6,8,0))))</f>
        <v/>
      </c>
      <c r="H51" s="3" t="str">
        <f>IF($G51="","",(AVERAGE(VLOOKUP($G51,Listas!$M$1:$S$6,7,0))))</f>
        <v/>
      </c>
      <c r="I51" s="3" t="str">
        <f t="shared" si="2"/>
        <v/>
      </c>
    </row>
    <row r="52" spans="6:9" s="3" customFormat="1" ht="14.25" customHeight="1" x14ac:dyDescent="0.2">
      <c r="F52" s="3" t="str">
        <f>IF($D52="","",AVERAGE(VLOOKUP($D52,Listas!$K$1:$S$6,9,0),(VLOOKUP($E52,Listas!$L$1:$S$6,8,0))))</f>
        <v/>
      </c>
      <c r="H52" s="3" t="str">
        <f>IF($G52="","",(AVERAGE(VLOOKUP($G52,Listas!$M$1:$S$6,7,0))))</f>
        <v/>
      </c>
      <c r="I52" s="3" t="str">
        <f t="shared" si="2"/>
        <v/>
      </c>
    </row>
    <row r="53" spans="6:9" s="3" customFormat="1" ht="14.25" customHeight="1" x14ac:dyDescent="0.2">
      <c r="F53" s="3" t="str">
        <f>IF($D53="","",AVERAGE(VLOOKUP($D53,Listas!$K$1:$S$6,9,0),(VLOOKUP($E53,Listas!$L$1:$S$6,8,0))))</f>
        <v/>
      </c>
      <c r="H53" s="3" t="str">
        <f>IF($G53="","",(AVERAGE(VLOOKUP($G53,Listas!$M$1:$S$6,7,0))))</f>
        <v/>
      </c>
      <c r="I53" s="3" t="str">
        <f t="shared" si="2"/>
        <v/>
      </c>
    </row>
    <row r="54" spans="6:9" s="3" customFormat="1" ht="14.25" customHeight="1" x14ac:dyDescent="0.2">
      <c r="F54" s="3" t="str">
        <f>IF($D54="","",AVERAGE(VLOOKUP($D54,Listas!$K$1:$S$6,9,0),(VLOOKUP($E54,Listas!$L$1:$S$6,8,0))))</f>
        <v/>
      </c>
      <c r="H54" s="3" t="str">
        <f>IF($G54="","",(AVERAGE(VLOOKUP($G54,Listas!$M$1:$S$6,7,0))))</f>
        <v/>
      </c>
      <c r="I54" s="3" t="str">
        <f t="shared" si="2"/>
        <v/>
      </c>
    </row>
    <row r="55" spans="6:9" s="3" customFormat="1" ht="14.25" customHeight="1" x14ac:dyDescent="0.2">
      <c r="F55" s="3" t="str">
        <f>IF($D55="","",AVERAGE(VLOOKUP($D55,Listas!$K$1:$S$6,9,0),(VLOOKUP($E55,Listas!$L$1:$S$6,8,0))))</f>
        <v/>
      </c>
      <c r="H55" s="3" t="str">
        <f>IF($G55="","",(AVERAGE(VLOOKUP($G55,Listas!$M$1:$S$6,7,0))))</f>
        <v/>
      </c>
      <c r="I55" s="3" t="str">
        <f t="shared" si="2"/>
        <v/>
      </c>
    </row>
    <row r="56" spans="6:9" s="3" customFormat="1" ht="14.25" customHeight="1" x14ac:dyDescent="0.2">
      <c r="F56" s="3" t="str">
        <f>IF($D56="","",AVERAGE(VLOOKUP($D56,Listas!$K$1:$S$6,9,0),(VLOOKUP($E56,Listas!$L$1:$S$6,8,0))))</f>
        <v/>
      </c>
      <c r="H56" s="3" t="str">
        <f>IF($G56="","",(AVERAGE(VLOOKUP($G56,Listas!$M$1:$S$6,7,0))))</f>
        <v/>
      </c>
      <c r="I56" s="3" t="str">
        <f t="shared" si="2"/>
        <v/>
      </c>
    </row>
    <row r="57" spans="6:9" s="3" customFormat="1" ht="14.25" customHeight="1" x14ac:dyDescent="0.2">
      <c r="F57" s="3" t="str">
        <f>IF($D57="","",AVERAGE(VLOOKUP($D57,Listas!$K$1:$S$6,9,0),(VLOOKUP($E57,Listas!$L$1:$S$6,8,0))))</f>
        <v/>
      </c>
      <c r="H57" s="3" t="str">
        <f>IF($G57="","",(AVERAGE(VLOOKUP($G57,Listas!$M$1:$S$6,7,0))))</f>
        <v/>
      </c>
      <c r="I57" s="3" t="str">
        <f t="shared" si="2"/>
        <v/>
      </c>
    </row>
    <row r="58" spans="6:9" s="3" customFormat="1" ht="14.25" customHeight="1" x14ac:dyDescent="0.2">
      <c r="F58" s="3" t="str">
        <f>IF($D58="","",AVERAGE(VLOOKUP($D58,Listas!$K$1:$S$6,9,0),(VLOOKUP($E58,Listas!$L$1:$S$6,8,0))))</f>
        <v/>
      </c>
      <c r="H58" s="3" t="str">
        <f>IF($G58="","",(AVERAGE(VLOOKUP($G58,Listas!$M$1:$S$6,7,0))))</f>
        <v/>
      </c>
      <c r="I58" s="3" t="str">
        <f t="shared" si="2"/>
        <v/>
      </c>
    </row>
    <row r="59" spans="6:9" s="3" customFormat="1" ht="14.25" customHeight="1" x14ac:dyDescent="0.2">
      <c r="F59" s="3" t="str">
        <f>IF($D59="","",AVERAGE(VLOOKUP($D59,Listas!$K$1:$S$6,9,0),(VLOOKUP($E59,Listas!$L$1:$S$6,8,0))))</f>
        <v/>
      </c>
      <c r="H59" s="3" t="str">
        <f>IF($G59="","",(AVERAGE(VLOOKUP($G59,Listas!$M$1:$S$6,7,0))))</f>
        <v/>
      </c>
      <c r="I59" s="3" t="str">
        <f t="shared" si="2"/>
        <v/>
      </c>
    </row>
    <row r="60" spans="6:9" s="3" customFormat="1" ht="14.25" customHeight="1" x14ac:dyDescent="0.2">
      <c r="F60" s="3" t="str">
        <f>IF($D60="","",AVERAGE(VLOOKUP($D60,Listas!$K$1:$S$6,9,0),(VLOOKUP($E60,Listas!$L$1:$S$6,8,0))))</f>
        <v/>
      </c>
      <c r="H60" s="3" t="str">
        <f>IF($G60="","",(AVERAGE(VLOOKUP($G60,Listas!$M$1:$S$6,7,0))))</f>
        <v/>
      </c>
      <c r="I60" s="3" t="str">
        <f t="shared" si="2"/>
        <v/>
      </c>
    </row>
    <row r="61" spans="6:9" s="3" customFormat="1" ht="14.25" customHeight="1" x14ac:dyDescent="0.2">
      <c r="F61" s="3" t="str">
        <f>IF($D61="","",AVERAGE(VLOOKUP($D61,Listas!$K$1:$S$6,9,0),(VLOOKUP($E61,Listas!$L$1:$S$6,8,0))))</f>
        <v/>
      </c>
      <c r="H61" s="3" t="str">
        <f>IF($G61="","",(AVERAGE(VLOOKUP($G61,Listas!$M$1:$S$6,7,0))))</f>
        <v/>
      </c>
      <c r="I61" s="3" t="str">
        <f t="shared" si="2"/>
        <v/>
      </c>
    </row>
    <row r="62" spans="6:9" s="3" customFormat="1" x14ac:dyDescent="0.2">
      <c r="F62" s="3" t="str">
        <f>IF($D62="","",AVERAGE(VLOOKUP($D62,Listas!$K$1:$S$6,9,0),(VLOOKUP($E62,Listas!$L$1:$S$6,8,0))))</f>
        <v/>
      </c>
      <c r="H62" s="3" t="str">
        <f>IF($G62="","",(AVERAGE(VLOOKUP($G62,Listas!$M$1:$S$6,7,0))))</f>
        <v/>
      </c>
      <c r="I62" s="3" t="str">
        <f t="shared" si="2"/>
        <v/>
      </c>
    </row>
    <row r="63" spans="6:9" s="3" customFormat="1" ht="12.6" customHeight="1" x14ac:dyDescent="0.2">
      <c r="F63" s="3" t="str">
        <f>IF($D63="","",AVERAGE(VLOOKUP($D63,Listas!$K$1:$S$6,9,0),(VLOOKUP($E63,Listas!$L$1:$S$6,8,0))))</f>
        <v/>
      </c>
      <c r="H63" s="3" t="str">
        <f>IF($G63="","",(AVERAGE(VLOOKUP($G63,Listas!$M$1:$S$6,7,0))))</f>
        <v/>
      </c>
      <c r="I63" s="3" t="str">
        <f t="shared" si="2"/>
        <v/>
      </c>
    </row>
    <row r="64" spans="6:9" s="3" customFormat="1" ht="14.25" customHeight="1" x14ac:dyDescent="0.2">
      <c r="F64" s="3" t="str">
        <f>IF($D64="","",AVERAGE(VLOOKUP($D64,Listas!$K$1:$S$6,9,0),(VLOOKUP($E64,Listas!$L$1:$S$6,8,0))))</f>
        <v/>
      </c>
      <c r="H64" s="3" t="str">
        <f>IF($G64="","",(AVERAGE(VLOOKUP($G64,Listas!$M$1:$S$6,7,0))))</f>
        <v/>
      </c>
      <c r="I64" s="3" t="str">
        <f t="shared" si="2"/>
        <v/>
      </c>
    </row>
    <row r="65" spans="6:9" s="3" customFormat="1" ht="15" customHeight="1" x14ac:dyDescent="0.2">
      <c r="F65" s="3" t="str">
        <f>IF($D65="","",AVERAGE(VLOOKUP($D65,Listas!$K$1:$S$6,9,0),(VLOOKUP($E65,Listas!$L$1:$S$6,8,0))))</f>
        <v/>
      </c>
      <c r="H65" s="3" t="str">
        <f>IF($G65="","",(AVERAGE(VLOOKUP($G65,Listas!$M$1:$S$6,7,0))))</f>
        <v/>
      </c>
      <c r="I65" s="3" t="str">
        <f t="shared" si="2"/>
        <v/>
      </c>
    </row>
    <row r="66" spans="6:9" s="3" customFormat="1" ht="14.25" customHeight="1" x14ac:dyDescent="0.2">
      <c r="F66" s="3" t="str">
        <f>IF($D66="","",AVERAGE(VLOOKUP($D66,Listas!$K$1:$S$6,9,0),(VLOOKUP($E66,Listas!$L$1:$S$6,8,0))))</f>
        <v/>
      </c>
      <c r="H66" s="3" t="str">
        <f>IF($G66="","",(AVERAGE(VLOOKUP($G66,Listas!$M$1:$S$6,7,0))))</f>
        <v/>
      </c>
      <c r="I66" s="3" t="str">
        <f t="shared" si="2"/>
        <v/>
      </c>
    </row>
    <row r="67" spans="6:9" s="3" customFormat="1" ht="14.25" customHeight="1" x14ac:dyDescent="0.2">
      <c r="F67" s="3" t="str">
        <f>IF($D67="","",AVERAGE(VLOOKUP($D67,Listas!$K$1:$S$6,9,0),(VLOOKUP($E67,Listas!$L$1:$S$6,8,0))))</f>
        <v/>
      </c>
      <c r="H67" s="3" t="str">
        <f>IF($G67="","",(AVERAGE(VLOOKUP($G67,Listas!$M$1:$S$6,7,0))))</f>
        <v/>
      </c>
      <c r="I67" s="3" t="str">
        <f t="shared" si="2"/>
        <v/>
      </c>
    </row>
    <row r="68" spans="6:9" s="3" customFormat="1" ht="14.25" customHeight="1" x14ac:dyDescent="0.2">
      <c r="F68" s="3" t="str">
        <f>IF($D68="","",AVERAGE(VLOOKUP($D68,Listas!$K$1:$S$6,9,0),(VLOOKUP($E68,Listas!$L$1:$S$6,8,0))))</f>
        <v/>
      </c>
      <c r="H68" s="3" t="str">
        <f>IF($G68="","",(AVERAGE(VLOOKUP($G68,Listas!$M$1:$S$6,7,0))))</f>
        <v/>
      </c>
      <c r="I68" s="3" t="str">
        <f t="shared" ref="I68:I103" si="3">IF($D68="","",$F68*$H68)</f>
        <v/>
      </c>
    </row>
    <row r="69" spans="6:9" s="3" customFormat="1" ht="14.25" customHeight="1" x14ac:dyDescent="0.2">
      <c r="F69" s="3" t="str">
        <f>IF($D69="","",AVERAGE(VLOOKUP($D69,Listas!$K$1:$S$6,9,0),(VLOOKUP($E69,Listas!$L$1:$S$6,8,0))))</f>
        <v/>
      </c>
      <c r="H69" s="3" t="str">
        <f>IF($G69="","",(AVERAGE(VLOOKUP($G69,Listas!$M$1:$S$6,7,0))))</f>
        <v/>
      </c>
      <c r="I69" s="3" t="str">
        <f t="shared" si="3"/>
        <v/>
      </c>
    </row>
    <row r="70" spans="6:9" s="3" customFormat="1" ht="14.25" customHeight="1" x14ac:dyDescent="0.2">
      <c r="F70" s="3" t="str">
        <f>IF($D70="","",AVERAGE(VLOOKUP($D70,Listas!$K$1:$S$6,9,0),(VLOOKUP($E70,Listas!$L$1:$S$6,8,0))))</f>
        <v/>
      </c>
      <c r="H70" s="3" t="str">
        <f>IF($G70="","",(AVERAGE(VLOOKUP($G70,Listas!$M$1:$S$6,7,0))))</f>
        <v/>
      </c>
      <c r="I70" s="3" t="str">
        <f t="shared" si="3"/>
        <v/>
      </c>
    </row>
    <row r="71" spans="6:9" s="3" customFormat="1" ht="14.25" customHeight="1" x14ac:dyDescent="0.2">
      <c r="F71" s="3" t="str">
        <f>IF($D71="","",AVERAGE(VLOOKUP($D71,Listas!$K$1:$S$6,9,0),(VLOOKUP($E71,Listas!$L$1:$S$6,8,0))))</f>
        <v/>
      </c>
      <c r="H71" s="3" t="str">
        <f>IF($G71="","",(AVERAGE(VLOOKUP($G71,Listas!$M$1:$S$6,7,0))))</f>
        <v/>
      </c>
      <c r="I71" s="3" t="str">
        <f t="shared" si="3"/>
        <v/>
      </c>
    </row>
    <row r="72" spans="6:9" s="3" customFormat="1" ht="14.25" customHeight="1" x14ac:dyDescent="0.2">
      <c r="F72" s="3" t="str">
        <f>IF($D72="","",AVERAGE(VLOOKUP($D72,Listas!$K$1:$S$6,9,0),(VLOOKUP($E72,Listas!$L$1:$S$6,8,0))))</f>
        <v/>
      </c>
      <c r="H72" s="3" t="str">
        <f>IF($G72="","",(AVERAGE(VLOOKUP($G72,Listas!$M$1:$S$6,7,0))))</f>
        <v/>
      </c>
      <c r="I72" s="3" t="str">
        <f t="shared" si="3"/>
        <v/>
      </c>
    </row>
    <row r="73" spans="6:9" s="3" customFormat="1" ht="14.25" customHeight="1" x14ac:dyDescent="0.2">
      <c r="F73" s="3" t="str">
        <f>IF($D73="","",AVERAGE(VLOOKUP($D73,Listas!$K$1:$S$6,9,0),(VLOOKUP($E73,Listas!$L$1:$S$6,8,0))))</f>
        <v/>
      </c>
      <c r="H73" s="3" t="str">
        <f>IF($G73="","",(AVERAGE(VLOOKUP($G73,Listas!$M$1:$S$6,7,0))))</f>
        <v/>
      </c>
      <c r="I73" s="3" t="str">
        <f t="shared" si="3"/>
        <v/>
      </c>
    </row>
    <row r="74" spans="6:9" s="3" customFormat="1" ht="14.25" customHeight="1" x14ac:dyDescent="0.2">
      <c r="F74" s="3" t="str">
        <f>IF($D74="","",AVERAGE(VLOOKUP($D74,Listas!$K$1:$S$6,9,0),(VLOOKUP($E74,Listas!$L$1:$S$6,8,0))))</f>
        <v/>
      </c>
      <c r="H74" s="3" t="str">
        <f>IF($G74="","",(AVERAGE(VLOOKUP($G74,Listas!$M$1:$S$6,7,0))))</f>
        <v/>
      </c>
      <c r="I74" s="3" t="str">
        <f t="shared" si="3"/>
        <v/>
      </c>
    </row>
    <row r="75" spans="6:9" s="3" customFormat="1" ht="14.25" customHeight="1" x14ac:dyDescent="0.2">
      <c r="F75" s="3" t="str">
        <f>IF($D75="","",AVERAGE(VLOOKUP($D75,Listas!$K$1:$S$6,9,0),(VLOOKUP($E75,Listas!$L$1:$S$6,8,0))))</f>
        <v/>
      </c>
      <c r="H75" s="3" t="str">
        <f>IF($G75="","",(AVERAGE(VLOOKUP($G75,Listas!$M$1:$S$6,7,0))))</f>
        <v/>
      </c>
      <c r="I75" s="3" t="str">
        <f t="shared" si="3"/>
        <v/>
      </c>
    </row>
    <row r="76" spans="6:9" s="3" customFormat="1" ht="14.25" customHeight="1" x14ac:dyDescent="0.2">
      <c r="F76" s="3" t="str">
        <f>IF($D76="","",AVERAGE(VLOOKUP($D76,Listas!$K$1:$S$6,9,0),(VLOOKUP($E76,Listas!$L$1:$S$6,8,0))))</f>
        <v/>
      </c>
      <c r="H76" s="3" t="str">
        <f>IF($G76="","",(AVERAGE(VLOOKUP($G76,Listas!$M$1:$S$6,7,0))))</f>
        <v/>
      </c>
      <c r="I76" s="3" t="str">
        <f t="shared" si="3"/>
        <v/>
      </c>
    </row>
    <row r="77" spans="6:9" s="3" customFormat="1" ht="14.25" customHeight="1" x14ac:dyDescent="0.2">
      <c r="F77" s="3" t="str">
        <f>IF($D77="","",AVERAGE(VLOOKUP($D77,Listas!$K$1:$S$6,9,0),(VLOOKUP($E77,Listas!$L$1:$S$6,8,0))))</f>
        <v/>
      </c>
      <c r="H77" s="3" t="str">
        <f>IF($G77="","",(AVERAGE(VLOOKUP($G77,Listas!$M$1:$S$6,7,0))))</f>
        <v/>
      </c>
      <c r="I77" s="3" t="str">
        <f t="shared" si="3"/>
        <v/>
      </c>
    </row>
    <row r="78" spans="6:9" s="3" customFormat="1" ht="14.25" customHeight="1" x14ac:dyDescent="0.2">
      <c r="F78" s="3" t="str">
        <f>IF($D78="","",AVERAGE(VLOOKUP($D78,Listas!$K$1:$S$6,9,0),(VLOOKUP($E78,Listas!$L$1:$S$6,8,0))))</f>
        <v/>
      </c>
      <c r="H78" s="3" t="str">
        <f>IF($G78="","",(AVERAGE(VLOOKUP($G78,Listas!$M$1:$S$6,7,0))))</f>
        <v/>
      </c>
      <c r="I78" s="3" t="str">
        <f t="shared" si="3"/>
        <v/>
      </c>
    </row>
    <row r="79" spans="6:9" s="3" customFormat="1" ht="14.25" customHeight="1" x14ac:dyDescent="0.2">
      <c r="F79" s="3" t="str">
        <f>IF($D79="","",AVERAGE(VLOOKUP($D79,Listas!$K$1:$S$6,9,0),(VLOOKUP($E79,Listas!$L$1:$S$6,8,0))))</f>
        <v/>
      </c>
      <c r="H79" s="3" t="str">
        <f>IF($G79="","",(AVERAGE(VLOOKUP($G79,Listas!$M$1:$S$6,7,0))))</f>
        <v/>
      </c>
      <c r="I79" s="3" t="str">
        <f t="shared" si="3"/>
        <v/>
      </c>
    </row>
    <row r="80" spans="6:9" s="3" customFormat="1" ht="14.25" customHeight="1" x14ac:dyDescent="0.2">
      <c r="F80" s="3" t="str">
        <f>IF($D80="","",AVERAGE(VLOOKUP($D80,Listas!$K$1:$S$6,9,0),(VLOOKUP($E80,Listas!$L$1:$S$6,8,0))))</f>
        <v/>
      </c>
      <c r="H80" s="3" t="str">
        <f>IF($G80="","",(AVERAGE(VLOOKUP($G80,Listas!$M$1:$S$6,7,0))))</f>
        <v/>
      </c>
      <c r="I80" s="3" t="str">
        <f t="shared" si="3"/>
        <v/>
      </c>
    </row>
    <row r="81" spans="6:9" s="3" customFormat="1" ht="14.25" customHeight="1" x14ac:dyDescent="0.2">
      <c r="F81" s="3" t="str">
        <f>IF($D81="","",AVERAGE(VLOOKUP($D81,Listas!$K$1:$S$6,9,0),(VLOOKUP($E81,Listas!$L$1:$S$6,8,0))))</f>
        <v/>
      </c>
      <c r="H81" s="3" t="str">
        <f>IF($G81="","",(AVERAGE(VLOOKUP($G81,Listas!$M$1:$S$6,7,0))))</f>
        <v/>
      </c>
      <c r="I81" s="3" t="str">
        <f t="shared" si="3"/>
        <v/>
      </c>
    </row>
    <row r="82" spans="6:9" s="3" customFormat="1" ht="14.25" customHeight="1" x14ac:dyDescent="0.2">
      <c r="F82" s="3" t="str">
        <f>IF($D82="","",AVERAGE(VLOOKUP($D82,Listas!$K$1:$S$6,9,0),(VLOOKUP($E82,Listas!$L$1:$S$6,8,0))))</f>
        <v/>
      </c>
      <c r="H82" s="3" t="str">
        <f>IF($G82="","",(AVERAGE(VLOOKUP($G82,Listas!$M$1:$S$6,7,0))))</f>
        <v/>
      </c>
      <c r="I82" s="3" t="str">
        <f t="shared" si="3"/>
        <v/>
      </c>
    </row>
    <row r="83" spans="6:9" s="3" customFormat="1" ht="14.25" customHeight="1" x14ac:dyDescent="0.2">
      <c r="F83" s="3" t="str">
        <f>IF($D83="","",AVERAGE(VLOOKUP($D83,Listas!$K$1:$S$6,9,0),(VLOOKUP($E83,Listas!$L$1:$S$6,8,0))))</f>
        <v/>
      </c>
      <c r="H83" s="3" t="str">
        <f>IF($G83="","",(AVERAGE(VLOOKUP($G83,Listas!$M$1:$S$6,7,0))))</f>
        <v/>
      </c>
      <c r="I83" s="3" t="str">
        <f t="shared" si="3"/>
        <v/>
      </c>
    </row>
    <row r="84" spans="6:9" s="3" customFormat="1" ht="14.25" customHeight="1" x14ac:dyDescent="0.2">
      <c r="F84" s="3" t="str">
        <f>IF($D84="","",AVERAGE(VLOOKUP($D84,Listas!$K$1:$S$6,9,0),(VLOOKUP($E84,Listas!$L$1:$S$6,8,0))))</f>
        <v/>
      </c>
      <c r="H84" s="3" t="str">
        <f>IF($G84="","",(AVERAGE(VLOOKUP($G84,Listas!$M$1:$S$6,7,0))))</f>
        <v/>
      </c>
      <c r="I84" s="3" t="str">
        <f t="shared" si="3"/>
        <v/>
      </c>
    </row>
    <row r="85" spans="6:9" s="3" customFormat="1" ht="14.25" customHeight="1" x14ac:dyDescent="0.2">
      <c r="F85" s="3" t="str">
        <f>IF($D85="","",AVERAGE(VLOOKUP($D85,Listas!$K$1:$S$6,9,0),(VLOOKUP($E85,Listas!$L$1:$S$6,8,0))))</f>
        <v/>
      </c>
      <c r="H85" s="3" t="str">
        <f>IF($G85="","",(AVERAGE(VLOOKUP($G85,Listas!$M$1:$S$6,7,0))))</f>
        <v/>
      </c>
      <c r="I85" s="3" t="str">
        <f t="shared" si="3"/>
        <v/>
      </c>
    </row>
    <row r="86" spans="6:9" s="3" customFormat="1" ht="14.25" customHeight="1" x14ac:dyDescent="0.2">
      <c r="F86" s="3" t="str">
        <f>IF($D86="","",AVERAGE(VLOOKUP($D86,Listas!$K$1:$S$6,9,0),(VLOOKUP($E86,Listas!$L$1:$S$6,8,0))))</f>
        <v/>
      </c>
      <c r="H86" s="3" t="str">
        <f>IF($G86="","",(AVERAGE(VLOOKUP($G86,Listas!$M$1:$S$6,7,0))))</f>
        <v/>
      </c>
      <c r="I86" s="3" t="str">
        <f t="shared" si="3"/>
        <v/>
      </c>
    </row>
    <row r="87" spans="6:9" s="3" customFormat="1" ht="14.25" customHeight="1" x14ac:dyDescent="0.2">
      <c r="F87" s="3" t="str">
        <f>IF($D87="","",AVERAGE(VLOOKUP($D87,Listas!$K$1:$S$6,9,0),(VLOOKUP($E87,Listas!$L$1:$S$6,8,0))))</f>
        <v/>
      </c>
      <c r="H87" s="3" t="str">
        <f>IF($G87="","",(AVERAGE(VLOOKUP($G87,Listas!$M$1:$S$6,7,0))))</f>
        <v/>
      </c>
      <c r="I87" s="3" t="str">
        <f t="shared" si="3"/>
        <v/>
      </c>
    </row>
    <row r="88" spans="6:9" s="3" customFormat="1" ht="14.25" customHeight="1" x14ac:dyDescent="0.2">
      <c r="F88" s="3" t="str">
        <f>IF($D88="","",AVERAGE(VLOOKUP($D88,Listas!$K$1:$S$6,9,0),(VLOOKUP($E88,Listas!$L$1:$S$6,8,0))))</f>
        <v/>
      </c>
      <c r="H88" s="3" t="str">
        <f>IF($G88="","",(AVERAGE(VLOOKUP($G88,Listas!$M$1:$S$6,7,0))))</f>
        <v/>
      </c>
      <c r="I88" s="3" t="str">
        <f t="shared" si="3"/>
        <v/>
      </c>
    </row>
    <row r="89" spans="6:9" s="3" customFormat="1" ht="14.25" customHeight="1" x14ac:dyDescent="0.2">
      <c r="F89" s="3" t="str">
        <f>IF($D89="","",AVERAGE(VLOOKUP($D89,Listas!$K$1:$S$6,9,0),(VLOOKUP($E89,Listas!$L$1:$S$6,8,0))))</f>
        <v/>
      </c>
      <c r="H89" s="3" t="str">
        <f>IF($G89="","",(AVERAGE(VLOOKUP($G89,Listas!$M$1:$S$6,7,0))))</f>
        <v/>
      </c>
      <c r="I89" s="3" t="str">
        <f t="shared" si="3"/>
        <v/>
      </c>
    </row>
    <row r="90" spans="6:9" s="3" customFormat="1" ht="14.25" customHeight="1" x14ac:dyDescent="0.2">
      <c r="F90" s="3" t="str">
        <f>IF($D90="","",AVERAGE(VLOOKUP($D90,Listas!$K$1:$S$6,9,0),(VLOOKUP($E90,Listas!$L$1:$S$6,8,0))))</f>
        <v/>
      </c>
      <c r="H90" s="3" t="str">
        <f>IF($G90="","",(AVERAGE(VLOOKUP($G90,Listas!$M$1:$S$6,7,0))))</f>
        <v/>
      </c>
      <c r="I90" s="3" t="str">
        <f t="shared" si="3"/>
        <v/>
      </c>
    </row>
    <row r="91" spans="6:9" s="3" customFormat="1" ht="14.25" customHeight="1" x14ac:dyDescent="0.2">
      <c r="F91" s="3" t="str">
        <f>IF($D91="","",AVERAGE(VLOOKUP($D91,Listas!$K$1:$S$6,9,0),(VLOOKUP($E91,Listas!$L$1:$S$6,8,0))))</f>
        <v/>
      </c>
      <c r="H91" s="3" t="str">
        <f>IF($G91="","",(AVERAGE(VLOOKUP($G91,Listas!$M$1:$S$6,7,0))))</f>
        <v/>
      </c>
      <c r="I91" s="3" t="str">
        <f t="shared" si="3"/>
        <v/>
      </c>
    </row>
    <row r="92" spans="6:9" s="3" customFormat="1" ht="14.25" customHeight="1" x14ac:dyDescent="0.2">
      <c r="F92" s="3" t="str">
        <f>IF($D92="","",AVERAGE(VLOOKUP($D92,Listas!$K$1:$S$6,9,0),(VLOOKUP($E92,Listas!$L$1:$S$6,8,0))))</f>
        <v/>
      </c>
      <c r="H92" s="3" t="str">
        <f>IF($G92="","",(AVERAGE(VLOOKUP($G92,Listas!$M$1:$S$6,7,0))))</f>
        <v/>
      </c>
      <c r="I92" s="3" t="str">
        <f t="shared" si="3"/>
        <v/>
      </c>
    </row>
    <row r="93" spans="6:9" s="3" customFormat="1" ht="14.25" customHeight="1" x14ac:dyDescent="0.2">
      <c r="F93" s="3" t="str">
        <f>IF($D93="","",AVERAGE(VLOOKUP($D93,Listas!$K$1:$S$6,9,0),(VLOOKUP($E93,Listas!$L$1:$S$6,8,0))))</f>
        <v/>
      </c>
      <c r="H93" s="3" t="str">
        <f>IF($G93="","",(AVERAGE(VLOOKUP($G93,Listas!$M$1:$S$6,7,0))))</f>
        <v/>
      </c>
      <c r="I93" s="3" t="str">
        <f t="shared" si="3"/>
        <v/>
      </c>
    </row>
    <row r="94" spans="6:9" s="3" customFormat="1" ht="14.25" customHeight="1" x14ac:dyDescent="0.2">
      <c r="F94" s="3" t="str">
        <f>IF($D94="","",AVERAGE(VLOOKUP($D94,Listas!$K$1:$S$6,9,0),(VLOOKUP($E94,Listas!$L$1:$S$6,8,0))))</f>
        <v/>
      </c>
      <c r="H94" s="3" t="str">
        <f>IF($G94="","",(AVERAGE(VLOOKUP($G94,Listas!$M$1:$S$6,7,0))))</f>
        <v/>
      </c>
      <c r="I94" s="3" t="str">
        <f t="shared" si="3"/>
        <v/>
      </c>
    </row>
    <row r="95" spans="6:9" s="3" customFormat="1" ht="14.25" customHeight="1" x14ac:dyDescent="0.2">
      <c r="F95" s="3" t="str">
        <f>IF($D95="","",AVERAGE(VLOOKUP($D95,Listas!$K$1:$S$6,9,0),(VLOOKUP($E95,Listas!$L$1:$S$6,8,0))))</f>
        <v/>
      </c>
      <c r="H95" s="3" t="str">
        <f>IF($G95="","",(AVERAGE(VLOOKUP($G95,Listas!$M$1:$S$6,7,0))))</f>
        <v/>
      </c>
      <c r="I95" s="3" t="str">
        <f t="shared" si="3"/>
        <v/>
      </c>
    </row>
    <row r="96" spans="6:9" s="3" customFormat="1" ht="14.25" customHeight="1" x14ac:dyDescent="0.2">
      <c r="F96" s="3" t="str">
        <f>IF($D96="","",AVERAGE(VLOOKUP($D96,Listas!$K$1:$S$6,9,0),(VLOOKUP($E96,Listas!$L$1:$S$6,8,0))))</f>
        <v/>
      </c>
      <c r="H96" s="3" t="str">
        <f>IF($G96="","",(AVERAGE(VLOOKUP($G96,Listas!$M$1:$S$6,7,0))))</f>
        <v/>
      </c>
      <c r="I96" s="3" t="str">
        <f t="shared" si="3"/>
        <v/>
      </c>
    </row>
    <row r="97" spans="6:9" s="3" customFormat="1" ht="14.25" customHeight="1" x14ac:dyDescent="0.2">
      <c r="F97" s="3" t="str">
        <f>IF($D97="","",AVERAGE(VLOOKUP($D97,Listas!$K$1:$S$6,9,0),(VLOOKUP($E97,Listas!$L$1:$S$6,8,0))))</f>
        <v/>
      </c>
      <c r="H97" s="3" t="str">
        <f>IF($G97="","",(AVERAGE(VLOOKUP($G97,Listas!$M$1:$S$6,7,0))))</f>
        <v/>
      </c>
      <c r="I97" s="3" t="str">
        <f t="shared" si="3"/>
        <v/>
      </c>
    </row>
    <row r="98" spans="6:9" s="3" customFormat="1" ht="14.25" customHeight="1" x14ac:dyDescent="0.2">
      <c r="F98" s="3" t="str">
        <f>IF($D98="","",AVERAGE(VLOOKUP($D98,Listas!$K$1:$S$6,9,0),(VLOOKUP($E98,Listas!$L$1:$S$6,8,0))))</f>
        <v/>
      </c>
      <c r="H98" s="3" t="str">
        <f>IF($G98="","",(AVERAGE(VLOOKUP($G98,Listas!$M$1:$S$6,7,0))))</f>
        <v/>
      </c>
      <c r="I98" s="3" t="str">
        <f t="shared" si="3"/>
        <v/>
      </c>
    </row>
    <row r="99" spans="6:9" s="3" customFormat="1" ht="14.25" customHeight="1" x14ac:dyDescent="0.2">
      <c r="F99" s="3" t="str">
        <f>IF($D99="","",AVERAGE(VLOOKUP($D99,Listas!$K$1:$S$6,9,0),(VLOOKUP($E99,Listas!$L$1:$S$6,8,0))))</f>
        <v/>
      </c>
      <c r="H99" s="3" t="str">
        <f>IF($G99="","",(AVERAGE(VLOOKUP($G99,Listas!$M$1:$S$6,7,0))))</f>
        <v/>
      </c>
      <c r="I99" s="3" t="str">
        <f t="shared" si="3"/>
        <v/>
      </c>
    </row>
    <row r="100" spans="6:9" s="3" customFormat="1" ht="14.25" customHeight="1" x14ac:dyDescent="0.2">
      <c r="F100" s="3" t="str">
        <f>IF($D100="","",AVERAGE(VLOOKUP($D100,Listas!$K$1:$S$6,9,0),(VLOOKUP($E100,Listas!$L$1:$S$6,8,0))))</f>
        <v/>
      </c>
      <c r="H100" s="3" t="str">
        <f>IF($G100="","",(AVERAGE(VLOOKUP($G100,Listas!$M$1:$S$6,7,0))))</f>
        <v/>
      </c>
      <c r="I100" s="3" t="str">
        <f t="shared" si="3"/>
        <v/>
      </c>
    </row>
    <row r="101" spans="6:9" s="3" customFormat="1" ht="14.25" customHeight="1" x14ac:dyDescent="0.2">
      <c r="F101" s="3" t="str">
        <f>IF($D101="","",AVERAGE(VLOOKUP($D101,Listas!$K$1:$S$6,9,0),(VLOOKUP($E101,Listas!$L$1:$S$6,8,0))))</f>
        <v/>
      </c>
      <c r="H101" s="3" t="str">
        <f>IF($G101="","",(AVERAGE(VLOOKUP($G101,Listas!$M$1:$S$6,7,0))))</f>
        <v/>
      </c>
      <c r="I101" s="3" t="str">
        <f t="shared" si="3"/>
        <v/>
      </c>
    </row>
    <row r="102" spans="6:9" s="3" customFormat="1" x14ac:dyDescent="0.2">
      <c r="F102" s="3" t="str">
        <f>IF($D102="","",AVERAGE(VLOOKUP($D102,Listas!$K$1:$S$6,9,0),(VLOOKUP($E102,Listas!$L$1:$S$6,8,0))))</f>
        <v/>
      </c>
      <c r="H102" s="3" t="str">
        <f>IF($G102="","",(AVERAGE(VLOOKUP($G102,Listas!$M$1:$S$6,7,0))))</f>
        <v/>
      </c>
      <c r="I102" s="3" t="str">
        <f t="shared" si="3"/>
        <v/>
      </c>
    </row>
    <row r="103" spans="6:9" s="3" customFormat="1" ht="44.25" customHeight="1" x14ac:dyDescent="0.2">
      <c r="F103" s="3" t="str">
        <f>IF($D103="","",AVERAGE(VLOOKUP($D103,Listas!$K$1:$S$6,9,0),(VLOOKUP($E103,Listas!$L$1:$S$6,8,0))))</f>
        <v/>
      </c>
      <c r="H103" s="3" t="str">
        <f>IF($G103="","",(AVERAGE(VLOOKUP($G103,Listas!$M$1:$S$6,7,0))))</f>
        <v/>
      </c>
      <c r="I103" s="3" t="str">
        <f t="shared" si="3"/>
        <v/>
      </c>
    </row>
    <row r="104" spans="6:9" s="3" customFormat="1" x14ac:dyDescent="0.2"/>
    <row r="105" spans="6:9" s="3" customFormat="1" x14ac:dyDescent="0.2"/>
    <row r="106" spans="6:9" s="3" customFormat="1" x14ac:dyDescent="0.2"/>
    <row r="107" spans="6:9" s="3" customFormat="1" x14ac:dyDescent="0.2"/>
    <row r="108" spans="6:9" s="3" customFormat="1" x14ac:dyDescent="0.2"/>
    <row r="109" spans="6:9" s="3" customFormat="1" x14ac:dyDescent="0.2"/>
    <row r="110" spans="6:9" s="3" customFormat="1" x14ac:dyDescent="0.2"/>
    <row r="111" spans="6:9" s="3" customFormat="1" x14ac:dyDescent="0.2"/>
    <row r="112" spans="6:9"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row r="400" s="3" customFormat="1" x14ac:dyDescent="0.2"/>
    <row r="401" s="3" customFormat="1" x14ac:dyDescent="0.2"/>
    <row r="402" s="3" customFormat="1" x14ac:dyDescent="0.2"/>
    <row r="403" s="3" customFormat="1" x14ac:dyDescent="0.2"/>
    <row r="404" s="3" customFormat="1" x14ac:dyDescent="0.2"/>
    <row r="405" s="3" customFormat="1" x14ac:dyDescent="0.2"/>
    <row r="406" s="3" customFormat="1" x14ac:dyDescent="0.2"/>
    <row r="407" s="3" customFormat="1" x14ac:dyDescent="0.2"/>
    <row r="408" s="3" customFormat="1" x14ac:dyDescent="0.2"/>
    <row r="409" s="3" customFormat="1" x14ac:dyDescent="0.2"/>
    <row r="410" s="3" customFormat="1" x14ac:dyDescent="0.2"/>
    <row r="411" s="3" customFormat="1" x14ac:dyDescent="0.2"/>
    <row r="412" s="3" customFormat="1" x14ac:dyDescent="0.2"/>
    <row r="413" s="3" customFormat="1" x14ac:dyDescent="0.2"/>
    <row r="414" s="3" customFormat="1" x14ac:dyDescent="0.2"/>
    <row r="415" s="3" customFormat="1" x14ac:dyDescent="0.2"/>
    <row r="416" s="3" customFormat="1" x14ac:dyDescent="0.2"/>
    <row r="417" s="3" customFormat="1" x14ac:dyDescent="0.2"/>
    <row r="418" s="3" customFormat="1" x14ac:dyDescent="0.2"/>
    <row r="419" s="3" customFormat="1" x14ac:dyDescent="0.2"/>
    <row r="420" s="3" customFormat="1" x14ac:dyDescent="0.2"/>
    <row r="421" s="3" customFormat="1" x14ac:dyDescent="0.2"/>
    <row r="422" s="3" customFormat="1" x14ac:dyDescent="0.2"/>
    <row r="423" s="3" customFormat="1" x14ac:dyDescent="0.2"/>
    <row r="424" s="3" customFormat="1" x14ac:dyDescent="0.2"/>
    <row r="425" s="3" customFormat="1" x14ac:dyDescent="0.2"/>
  </sheetData>
  <sheetProtection formatCells="0" formatColumns="0" formatRows="0" insertRows="0" deleteRows="0" selectLockedCells="1" sort="0" autoFilter="0"/>
  <autoFilter ref="A6:O103" xr:uid="{00000000-0009-0000-0000-000002000000}"/>
  <mergeCells count="14">
    <mergeCell ref="R5:S5"/>
    <mergeCell ref="D2:R4"/>
    <mergeCell ref="A2:C4"/>
    <mergeCell ref="P5:Q5"/>
    <mergeCell ref="L5:M5"/>
    <mergeCell ref="N5:O5"/>
    <mergeCell ref="H5:H6"/>
    <mergeCell ref="I5:I6"/>
    <mergeCell ref="K5:K6"/>
    <mergeCell ref="F5:F6"/>
    <mergeCell ref="A5:A6"/>
    <mergeCell ref="B5:B6"/>
    <mergeCell ref="C5:C6"/>
    <mergeCell ref="D5:E5"/>
  </mergeCells>
  <conditionalFormatting sqref="I24:I30 K17:K18 I7:I18">
    <cfRule type="containsBlanks" priority="83" stopIfTrue="1">
      <formula>LEN(TRIM(I7))=0</formula>
    </cfRule>
  </conditionalFormatting>
  <conditionalFormatting sqref="K7:K16">
    <cfRule type="containsBlanks" priority="64" stopIfTrue="1">
      <formula>LEN(TRIM(K7))=0</formula>
    </cfRule>
  </conditionalFormatting>
  <conditionalFormatting sqref="I20">
    <cfRule type="containsBlanks" priority="48" stopIfTrue="1">
      <formula>LEN(TRIM(I20))=0</formula>
    </cfRule>
  </conditionalFormatting>
  <conditionalFormatting sqref="K8:K16">
    <cfRule type="containsBlanks" priority="29" stopIfTrue="1">
      <formula>LEN(TRIM(K8))=0</formula>
    </cfRule>
  </conditionalFormatting>
  <conditionalFormatting sqref="I8:I16">
    <cfRule type="containsBlanks" priority="24" stopIfTrue="1">
      <formula>LEN(TRIM(I8))=0</formula>
    </cfRule>
  </conditionalFormatting>
  <dataValidations count="5">
    <dataValidation type="list" allowBlank="1" showErrorMessage="1" errorTitle="Error" error="Please select an option from the drop down list." sqref="E19:E103" xr:uid="{00000000-0002-0000-0200-000000000000}">
      <formula1>Occurrences</formula1>
    </dataValidation>
    <dataValidation allowBlank="1" showErrorMessage="1" errorTitle="Error" error="Please select an option from the drop down list." sqref="H7:H103 F7:F103 E7:E18" xr:uid="{00000000-0002-0000-0200-000001000000}"/>
    <dataValidation type="list" allowBlank="1" showInputMessage="1" showErrorMessage="1" sqref="B7:B103" xr:uid="{00000000-0002-0000-0200-000002000000}">
      <formula1>Process</formula1>
    </dataValidation>
    <dataValidation type="list" allowBlank="1" showErrorMessage="1" errorTitle="Error" error="Please select an option from the drop down list." sqref="G7:G103" xr:uid="{00000000-0002-0000-0200-000003000000}">
      <formula1>Potential</formula1>
    </dataValidation>
    <dataValidation type="list" allowBlank="1" showErrorMessage="1" errorTitle="Error" error="Please select an option from the drop down list." sqref="D7:D103" xr:uid="{00000000-0002-0000-0200-000004000000}">
      <formula1>Likelihood</formula1>
    </dataValidation>
  </dataValidations>
  <pageMargins left="0.7" right="0.7" top="0.75" bottom="0.75" header="0.3" footer="0.3"/>
  <pageSetup paperSize="5" scale="45" orientation="landscape" r:id="rId1"/>
  <colBreaks count="1" manualBreakCount="1">
    <brk id="11"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97" stopIfTrue="1" operator="between" id="{259731CE-DE80-4E06-9AB7-EC200BECEFF9}">
            <xm:f>Listas!$C$4</xm:f>
            <xm:f>Listas!$C$2</xm:f>
            <x14:dxf>
              <fill>
                <patternFill>
                  <bgColor rgb="FFFFFF00"/>
                </patternFill>
              </fill>
            </x14:dxf>
          </x14:cfRule>
          <xm:sqref>I24:I30 K17:K18 I7:I18</xm:sqref>
        </x14:conditionalFormatting>
        <x14:conditionalFormatting xmlns:xm="http://schemas.microsoft.com/office/excel/2006/main">
          <x14:cfRule type="expression" priority="96" stopIfTrue="1" id="{4FCA7998-6D93-416C-AC4D-7C3A0130D6F0}">
            <xm:f>$I8&lt;=Listas!$C$4</xm:f>
            <x14:dxf>
              <fill>
                <patternFill>
                  <bgColor theme="0" tint="-0.24994659260841701"/>
                </patternFill>
              </fill>
              <border>
                <left style="thin">
                  <color theme="0"/>
                </left>
                <right style="thin">
                  <color theme="0"/>
                </right>
                <top style="thin">
                  <color theme="0"/>
                </top>
                <bottom style="thin">
                  <color theme="0"/>
                </bottom>
              </border>
            </x14:dxf>
          </x14:cfRule>
          <xm:sqref>J24:K30 J8:J12 L8:L12</xm:sqref>
        </x14:conditionalFormatting>
        <x14:conditionalFormatting xmlns:xm="http://schemas.microsoft.com/office/excel/2006/main">
          <x14:cfRule type="cellIs" priority="87" stopIfTrue="1" operator="greaterThanOrEqual" id="{EBEAAEC9-CBDA-406F-BBCC-FF04E3EFF825}">
            <xm:f>Listas!$C$2</xm:f>
            <x14:dxf>
              <font>
                <color rgb="FFFFFF00"/>
              </font>
              <fill>
                <patternFill>
                  <bgColor rgb="FFFF0000"/>
                </patternFill>
              </fill>
            </x14:dxf>
          </x14:cfRule>
          <xm:sqref>I24:I30 K17:K18 I7:I18</xm:sqref>
        </x14:conditionalFormatting>
        <x14:conditionalFormatting xmlns:xm="http://schemas.microsoft.com/office/excel/2006/main">
          <x14:cfRule type="cellIs" priority="66" stopIfTrue="1" operator="between" id="{952B3CEC-7651-4AB1-9620-D09ED5E69B7D}">
            <xm:f>Listas!$C$4</xm:f>
            <xm:f>Listas!$C$2</xm:f>
            <x14:dxf>
              <fill>
                <patternFill>
                  <bgColor rgb="FFFFFF00"/>
                </patternFill>
              </fill>
            </x14:dxf>
          </x14:cfRule>
          <xm:sqref>K7:K16</xm:sqref>
        </x14:conditionalFormatting>
        <x14:conditionalFormatting xmlns:xm="http://schemas.microsoft.com/office/excel/2006/main">
          <x14:cfRule type="cellIs" priority="65" stopIfTrue="1" operator="greaterThanOrEqual" id="{A239035D-FC10-4DEB-BD9F-12E8D48A792D}">
            <xm:f>Listas!$C$2</xm:f>
            <x14:dxf>
              <font>
                <color rgb="FFFFFF00"/>
              </font>
              <fill>
                <patternFill>
                  <bgColor rgb="FFFF0000"/>
                </patternFill>
              </fill>
            </x14:dxf>
          </x14:cfRule>
          <xm:sqref>K7:K16</xm:sqref>
        </x14:conditionalFormatting>
        <x14:conditionalFormatting xmlns:xm="http://schemas.microsoft.com/office/excel/2006/main">
          <x14:cfRule type="cellIs" priority="51" stopIfTrue="1" operator="between" id="{90D32903-21E6-4D33-B957-79AFD1D90394}">
            <xm:f>Listas!$C$4</xm:f>
            <xm:f>Listas!$C$2</xm:f>
            <x14:dxf>
              <fill>
                <patternFill>
                  <bgColor rgb="FFFFFF00"/>
                </patternFill>
              </fill>
            </x14:dxf>
          </x14:cfRule>
          <xm:sqref>I20</xm:sqref>
        </x14:conditionalFormatting>
        <x14:conditionalFormatting xmlns:xm="http://schemas.microsoft.com/office/excel/2006/main">
          <x14:cfRule type="expression" priority="50" stopIfTrue="1" id="{D84D6332-EC5F-4F0B-BD96-B98B21469A88}">
            <xm:f>$I20&lt;=Listas!$C$4</xm:f>
            <x14:dxf>
              <fill>
                <patternFill>
                  <bgColor theme="0" tint="-0.24994659260841701"/>
                </patternFill>
              </fill>
              <border>
                <left style="thin">
                  <color theme="0"/>
                </left>
                <right style="thin">
                  <color theme="0"/>
                </right>
                <top style="thin">
                  <color theme="0"/>
                </top>
                <bottom style="thin">
                  <color theme="0"/>
                </bottom>
              </border>
            </x14:dxf>
          </x14:cfRule>
          <xm:sqref>J20:K20</xm:sqref>
        </x14:conditionalFormatting>
        <x14:conditionalFormatting xmlns:xm="http://schemas.microsoft.com/office/excel/2006/main">
          <x14:cfRule type="cellIs" priority="49" stopIfTrue="1" operator="greaterThanOrEqual" id="{EFBE08C5-BDC2-42AA-AED7-A89B592AA036}">
            <xm:f>Listas!$C$2</xm:f>
            <x14:dxf>
              <font>
                <color rgb="FFFFFF00"/>
              </font>
              <fill>
                <patternFill>
                  <bgColor rgb="FFFF0000"/>
                </patternFill>
              </fill>
            </x14:dxf>
          </x14:cfRule>
          <xm:sqref>I20</xm:sqref>
        </x14:conditionalFormatting>
        <x14:conditionalFormatting xmlns:xm="http://schemas.microsoft.com/office/excel/2006/main">
          <x14:cfRule type="cellIs" priority="31" stopIfTrue="1" operator="between" id="{049EBB97-B41D-4688-BE89-53304B0E980D}">
            <xm:f>Listas!$C$4</xm:f>
            <xm:f>Listas!$C$2</xm:f>
            <x14:dxf>
              <fill>
                <patternFill>
                  <bgColor rgb="FFFFFF00"/>
                </patternFill>
              </fill>
            </x14:dxf>
          </x14:cfRule>
          <xm:sqref>K8:K16</xm:sqref>
        </x14:conditionalFormatting>
        <x14:conditionalFormatting xmlns:xm="http://schemas.microsoft.com/office/excel/2006/main">
          <x14:cfRule type="cellIs" priority="30" stopIfTrue="1" operator="greaterThanOrEqual" id="{B18348DE-F4EE-47F3-97D6-D5110505D5B5}">
            <xm:f>Listas!$C$2</xm:f>
            <x14:dxf>
              <font>
                <color rgb="FFFFFF00"/>
              </font>
              <fill>
                <patternFill>
                  <bgColor rgb="FFFF0000"/>
                </patternFill>
              </fill>
            </x14:dxf>
          </x14:cfRule>
          <xm:sqref>K8:K16</xm:sqref>
        </x14:conditionalFormatting>
        <x14:conditionalFormatting xmlns:xm="http://schemas.microsoft.com/office/excel/2006/main">
          <x14:cfRule type="expression" priority="28" stopIfTrue="1" id="{44787E3A-CB3C-48E4-B0FF-7D00568C0ABE}">
            <xm:f>$I8&lt;=Listas!$C$4</xm:f>
            <x14:dxf>
              <fill>
                <patternFill>
                  <bgColor theme="0" tint="-0.24994659260841701"/>
                </patternFill>
              </fill>
              <border>
                <left style="thin">
                  <color theme="0"/>
                </left>
                <right style="thin">
                  <color theme="0"/>
                </right>
                <top style="thin">
                  <color theme="0"/>
                </top>
                <bottom style="thin">
                  <color theme="0"/>
                </bottom>
              </border>
            </x14:dxf>
          </x14:cfRule>
          <xm:sqref>P8:P12</xm:sqref>
        </x14:conditionalFormatting>
        <x14:conditionalFormatting xmlns:xm="http://schemas.microsoft.com/office/excel/2006/main">
          <x14:cfRule type="cellIs" priority="26" stopIfTrue="1" operator="between" id="{46C68C0C-8349-4A61-A031-A0093CB32B8E}">
            <xm:f>Listas!$C$4</xm:f>
            <xm:f>Listas!$C$2</xm:f>
            <x14:dxf>
              <fill>
                <patternFill>
                  <bgColor rgb="FFFFFF00"/>
                </patternFill>
              </fill>
            </x14:dxf>
          </x14:cfRule>
          <xm:sqref>I8:I16</xm:sqref>
        </x14:conditionalFormatting>
        <x14:conditionalFormatting xmlns:xm="http://schemas.microsoft.com/office/excel/2006/main">
          <x14:cfRule type="cellIs" priority="25" stopIfTrue="1" operator="greaterThanOrEqual" id="{FCF817A6-8868-4655-BB8B-5E6AFE7305BE}">
            <xm:f>Listas!$C$2</xm:f>
            <x14:dxf>
              <font>
                <color rgb="FFFFFF00"/>
              </font>
              <fill>
                <patternFill>
                  <bgColor rgb="FFFF0000"/>
                </patternFill>
              </fill>
            </x14:dxf>
          </x14:cfRule>
          <xm:sqref>I8:I16</xm:sqref>
        </x14:conditionalFormatting>
        <x14:conditionalFormatting xmlns:xm="http://schemas.microsoft.com/office/excel/2006/main">
          <x14:cfRule type="expression" priority="11" stopIfTrue="1" id="{AEDAF991-3BBF-48F7-A3B3-7DA710A892E4}">
            <xm:f>$I13&lt;=Listas!$C$4</xm:f>
            <x14:dxf>
              <fill>
                <patternFill>
                  <bgColor theme="0" tint="-0.24994659260841701"/>
                </patternFill>
              </fill>
              <border>
                <left style="thin">
                  <color theme="0"/>
                </left>
                <right style="thin">
                  <color theme="0"/>
                </right>
                <top style="thin">
                  <color theme="0"/>
                </top>
                <bottom style="thin">
                  <color theme="0"/>
                </bottom>
              </border>
            </x14:dxf>
          </x14:cfRule>
          <xm:sqref>L13</xm:sqref>
        </x14:conditionalFormatting>
        <x14:conditionalFormatting xmlns:xm="http://schemas.microsoft.com/office/excel/2006/main">
          <x14:cfRule type="expression" priority="6" stopIfTrue="1" id="{5ECB4295-66EB-436A-A736-A5DFD171DB0F}">
            <xm:f>$I8&lt;=Listas!$C$4</xm:f>
            <x14:dxf>
              <fill>
                <patternFill>
                  <bgColor theme="0" tint="-0.24994659260841701"/>
                </patternFill>
              </fill>
              <border>
                <left style="thin">
                  <color theme="0"/>
                </left>
                <right style="thin">
                  <color theme="0"/>
                </right>
                <top style="thin">
                  <color theme="0"/>
                </top>
                <bottom style="thin">
                  <color theme="0"/>
                </bottom>
              </border>
            </x14:dxf>
          </x14:cfRule>
          <xm:sqref>N8</xm:sqref>
        </x14:conditionalFormatting>
        <x14:conditionalFormatting xmlns:xm="http://schemas.microsoft.com/office/excel/2006/main">
          <x14:cfRule type="expression" priority="5" stopIfTrue="1" id="{7921EAA2-403E-49AE-B14E-C21A935D0BA9}">
            <xm:f>$I9&lt;=Listas!$C$4</xm:f>
            <x14:dxf>
              <fill>
                <patternFill>
                  <bgColor theme="0" tint="-0.24994659260841701"/>
                </patternFill>
              </fill>
              <border>
                <left style="thin">
                  <color theme="0"/>
                </left>
                <right style="thin">
                  <color theme="0"/>
                </right>
                <top style="thin">
                  <color theme="0"/>
                </top>
                <bottom style="thin">
                  <color theme="0"/>
                </bottom>
              </border>
            </x14:dxf>
          </x14:cfRule>
          <xm:sqref>N9</xm:sqref>
        </x14:conditionalFormatting>
        <x14:conditionalFormatting xmlns:xm="http://schemas.microsoft.com/office/excel/2006/main">
          <x14:cfRule type="expression" priority="4" stopIfTrue="1" id="{8E5EFAFD-709C-4C34-9433-1695E12E8CF3}">
            <xm:f>$I10&lt;=Listas!$C$4</xm:f>
            <x14:dxf>
              <fill>
                <patternFill>
                  <bgColor theme="0" tint="-0.24994659260841701"/>
                </patternFill>
              </fill>
              <border>
                <left style="thin">
                  <color theme="0"/>
                </left>
                <right style="thin">
                  <color theme="0"/>
                </right>
                <top style="thin">
                  <color theme="0"/>
                </top>
                <bottom style="thin">
                  <color theme="0"/>
                </bottom>
              </border>
            </x14:dxf>
          </x14:cfRule>
          <xm:sqref>N10</xm:sqref>
        </x14:conditionalFormatting>
        <x14:conditionalFormatting xmlns:xm="http://schemas.microsoft.com/office/excel/2006/main">
          <x14:cfRule type="expression" priority="3" stopIfTrue="1" id="{8310809D-91C9-4F5F-BB0F-9028AC542049}">
            <xm:f>$I12&lt;=Listas!$C$4</xm:f>
            <x14:dxf>
              <fill>
                <patternFill>
                  <bgColor theme="0" tint="-0.24994659260841701"/>
                </patternFill>
              </fill>
              <border>
                <left style="thin">
                  <color theme="0"/>
                </left>
                <right style="thin">
                  <color theme="0"/>
                </right>
                <top style="thin">
                  <color theme="0"/>
                </top>
                <bottom style="thin">
                  <color theme="0"/>
                </bottom>
              </border>
            </x14:dxf>
          </x14:cfRule>
          <xm:sqref>N12</xm:sqref>
        </x14:conditionalFormatting>
        <x14:conditionalFormatting xmlns:xm="http://schemas.microsoft.com/office/excel/2006/main">
          <x14:cfRule type="expression" priority="2" stopIfTrue="1" id="{471AABF5-5296-4D9B-B082-51ACBF92340B}">
            <xm:f>$I13&lt;=Listas!$C$4</xm:f>
            <x14:dxf>
              <fill>
                <patternFill>
                  <bgColor theme="0" tint="-0.24994659260841701"/>
                </patternFill>
              </fill>
              <border>
                <left style="thin">
                  <color theme="0"/>
                </left>
                <right style="thin">
                  <color theme="0"/>
                </right>
                <top style="thin">
                  <color theme="0"/>
                </top>
                <bottom style="thin">
                  <color theme="0"/>
                </bottom>
              </border>
            </x14:dxf>
          </x14:cfRule>
          <xm:sqref>N13</xm:sqref>
        </x14:conditionalFormatting>
        <x14:conditionalFormatting xmlns:xm="http://schemas.microsoft.com/office/excel/2006/main">
          <x14:cfRule type="expression" priority="1" stopIfTrue="1" id="{4E74E204-6468-44E7-BAFA-A09FD9164645}">
            <xm:f>$I11&lt;=Listas!$C$4</xm:f>
            <x14:dxf>
              <fill>
                <patternFill>
                  <bgColor theme="0" tint="-0.24994659260841701"/>
                </patternFill>
              </fill>
              <border>
                <left style="thin">
                  <color theme="0"/>
                </left>
                <right style="thin">
                  <color theme="0"/>
                </right>
                <top style="thin">
                  <color theme="0"/>
                </top>
                <bottom style="thin">
                  <color theme="0"/>
                </bottom>
              </border>
            </x14:dxf>
          </x14:cfRule>
          <xm:sqref>N11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3"/>
  <sheetViews>
    <sheetView showGridLines="0" view="pageBreakPreview" zoomScale="82" zoomScaleNormal="77" zoomScaleSheetLayoutView="82" zoomScalePageLayoutView="125" workbookViewId="0">
      <pane ySplit="3" topLeftCell="A4" activePane="bottomLeft" state="frozen"/>
      <selection pane="bottomLeft" activeCell="E13" sqref="E13"/>
    </sheetView>
  </sheetViews>
  <sheetFormatPr baseColWidth="10" defaultRowHeight="15" x14ac:dyDescent="0.25"/>
  <cols>
    <col min="1" max="1" width="41.5703125" customWidth="1"/>
    <col min="2" max="2" width="14.5703125" customWidth="1"/>
    <col min="3" max="3" width="31.28515625" customWidth="1"/>
    <col min="4" max="4" width="23" customWidth="1"/>
    <col min="5" max="5" width="34" customWidth="1"/>
    <col min="6" max="6" width="3.85546875" style="71" bestFit="1" customWidth="1"/>
    <col min="7" max="7" width="19.28515625" customWidth="1"/>
    <col min="8" max="8" width="3.85546875" style="77" bestFit="1" customWidth="1"/>
    <col min="9" max="9" width="19.28515625" customWidth="1"/>
    <col min="10" max="10" width="7.85546875" style="77" bestFit="1" customWidth="1"/>
    <col min="11" max="11" width="19.28515625" hidden="1" customWidth="1"/>
    <col min="12" max="12" width="3.85546875" style="76" hidden="1" customWidth="1"/>
    <col min="13" max="13" width="19.28515625" hidden="1" customWidth="1"/>
    <col min="14" max="14" width="3.85546875" hidden="1" customWidth="1"/>
    <col min="15" max="15" width="19.28515625" hidden="1" customWidth="1"/>
    <col min="16" max="16" width="3.85546875" hidden="1" customWidth="1"/>
    <col min="17" max="17" width="19.28515625" hidden="1" customWidth="1"/>
    <col min="18" max="18" width="3.85546875" hidden="1" customWidth="1"/>
    <col min="19" max="19" width="19.28515625" hidden="1" customWidth="1"/>
    <col min="20" max="20" width="3.85546875" hidden="1" customWidth="1"/>
    <col min="21" max="21" width="19.28515625" hidden="1" customWidth="1"/>
    <col min="22" max="22" width="3.85546875" hidden="1" customWidth="1"/>
    <col min="23" max="23" width="19.28515625" hidden="1" customWidth="1"/>
    <col min="24" max="24" width="3.85546875" hidden="1" customWidth="1"/>
    <col min="25" max="25" width="19.28515625" hidden="1" customWidth="1"/>
    <col min="26" max="26" width="3.85546875" hidden="1" customWidth="1"/>
    <col min="27" max="27" width="11.5703125" bestFit="1" customWidth="1"/>
    <col min="28" max="28" width="7.85546875" bestFit="1" customWidth="1"/>
    <col min="29" max="29" width="12.28515625" style="71" bestFit="1" customWidth="1"/>
    <col min="30" max="30" width="16.140625" style="71" bestFit="1" customWidth="1"/>
    <col min="31" max="31" width="12.85546875" style="71" bestFit="1" customWidth="1"/>
    <col min="256" max="256" width="36" bestFit="1" customWidth="1"/>
    <col min="257" max="257" width="12.28515625" bestFit="1" customWidth="1"/>
    <col min="258" max="258" width="8.140625" bestFit="1" customWidth="1"/>
    <col min="259" max="259" width="36" bestFit="1" customWidth="1"/>
    <col min="260" max="260" width="2" bestFit="1" customWidth="1"/>
    <col min="261" max="261" width="3" bestFit="1" customWidth="1"/>
    <col min="262" max="263" width="2" bestFit="1" customWidth="1"/>
    <col min="264" max="264" width="3" bestFit="1" customWidth="1"/>
    <col min="265" max="281" width="2" customWidth="1"/>
    <col min="282" max="282" width="3" bestFit="1" customWidth="1"/>
    <col min="283" max="283" width="2.7109375" customWidth="1"/>
    <col min="284" max="284" width="24.28515625" bestFit="1" customWidth="1"/>
    <col min="285" max="285" width="14.140625" bestFit="1" customWidth="1"/>
    <col min="286" max="286" width="18.42578125" bestFit="1" customWidth="1"/>
    <col min="287" max="287" width="14.42578125" bestFit="1" customWidth="1"/>
    <col min="512" max="512" width="36" bestFit="1" customWidth="1"/>
    <col min="513" max="513" width="12.28515625" bestFit="1" customWidth="1"/>
    <col min="514" max="514" width="8.140625" bestFit="1" customWidth="1"/>
    <col min="515" max="515" width="36" bestFit="1" customWidth="1"/>
    <col min="516" max="516" width="2" bestFit="1" customWidth="1"/>
    <col min="517" max="517" width="3" bestFit="1" customWidth="1"/>
    <col min="518" max="519" width="2" bestFit="1" customWidth="1"/>
    <col min="520" max="520" width="3" bestFit="1" customWidth="1"/>
    <col min="521" max="537" width="2" customWidth="1"/>
    <col min="538" max="538" width="3" bestFit="1" customWidth="1"/>
    <col min="539" max="539" width="2.7109375" customWidth="1"/>
    <col min="540" max="540" width="24.28515625" bestFit="1" customWidth="1"/>
    <col min="541" max="541" width="14.140625" bestFit="1" customWidth="1"/>
    <col min="542" max="542" width="18.42578125" bestFit="1" customWidth="1"/>
    <col min="543" max="543" width="14.42578125" bestFit="1" customWidth="1"/>
    <col min="768" max="768" width="36" bestFit="1" customWidth="1"/>
    <col min="769" max="769" width="12.28515625" bestFit="1" customWidth="1"/>
    <col min="770" max="770" width="8.140625" bestFit="1" customWidth="1"/>
    <col min="771" max="771" width="36" bestFit="1" customWidth="1"/>
    <col min="772" max="772" width="2" bestFit="1" customWidth="1"/>
    <col min="773" max="773" width="3" bestFit="1" customWidth="1"/>
    <col min="774" max="775" width="2" bestFit="1" customWidth="1"/>
    <col min="776" max="776" width="3" bestFit="1" customWidth="1"/>
    <col min="777" max="793" width="2" customWidth="1"/>
    <col min="794" max="794" width="3" bestFit="1" customWidth="1"/>
    <col min="795" max="795" width="2.7109375" customWidth="1"/>
    <col min="796" max="796" width="24.28515625" bestFit="1" customWidth="1"/>
    <col min="797" max="797" width="14.140625" bestFit="1" customWidth="1"/>
    <col min="798" max="798" width="18.42578125" bestFit="1" customWidth="1"/>
    <col min="799" max="799" width="14.42578125" bestFit="1" customWidth="1"/>
    <col min="1024" max="1024" width="36" bestFit="1" customWidth="1"/>
    <col min="1025" max="1025" width="12.28515625" bestFit="1" customWidth="1"/>
    <col min="1026" max="1026" width="8.140625" bestFit="1" customWidth="1"/>
    <col min="1027" max="1027" width="36" bestFit="1" customWidth="1"/>
    <col min="1028" max="1028" width="2" bestFit="1" customWidth="1"/>
    <col min="1029" max="1029" width="3" bestFit="1" customWidth="1"/>
    <col min="1030" max="1031" width="2" bestFit="1" customWidth="1"/>
    <col min="1032" max="1032" width="3" bestFit="1" customWidth="1"/>
    <col min="1033" max="1049" width="2" customWidth="1"/>
    <col min="1050" max="1050" width="3" bestFit="1" customWidth="1"/>
    <col min="1051" max="1051" width="2.7109375" customWidth="1"/>
    <col min="1052" max="1052" width="24.28515625" bestFit="1" customWidth="1"/>
    <col min="1053" max="1053" width="14.140625" bestFit="1" customWidth="1"/>
    <col min="1054" max="1054" width="18.42578125" bestFit="1" customWidth="1"/>
    <col min="1055" max="1055" width="14.42578125" bestFit="1" customWidth="1"/>
    <col min="1280" max="1280" width="36" bestFit="1" customWidth="1"/>
    <col min="1281" max="1281" width="12.28515625" bestFit="1" customWidth="1"/>
    <col min="1282" max="1282" width="8.140625" bestFit="1" customWidth="1"/>
    <col min="1283" max="1283" width="36" bestFit="1" customWidth="1"/>
    <col min="1284" max="1284" width="2" bestFit="1" customWidth="1"/>
    <col min="1285" max="1285" width="3" bestFit="1" customWidth="1"/>
    <col min="1286" max="1287" width="2" bestFit="1" customWidth="1"/>
    <col min="1288" max="1288" width="3" bestFit="1" customWidth="1"/>
    <col min="1289" max="1305" width="2" customWidth="1"/>
    <col min="1306" max="1306" width="3" bestFit="1" customWidth="1"/>
    <col min="1307" max="1307" width="2.7109375" customWidth="1"/>
    <col min="1308" max="1308" width="24.28515625" bestFit="1" customWidth="1"/>
    <col min="1309" max="1309" width="14.140625" bestFit="1" customWidth="1"/>
    <col min="1310" max="1310" width="18.42578125" bestFit="1" customWidth="1"/>
    <col min="1311" max="1311" width="14.42578125" bestFit="1" customWidth="1"/>
    <col min="1536" max="1536" width="36" bestFit="1" customWidth="1"/>
    <col min="1537" max="1537" width="12.28515625" bestFit="1" customWidth="1"/>
    <col min="1538" max="1538" width="8.140625" bestFit="1" customWidth="1"/>
    <col min="1539" max="1539" width="36" bestFit="1" customWidth="1"/>
    <col min="1540" max="1540" width="2" bestFit="1" customWidth="1"/>
    <col min="1541" max="1541" width="3" bestFit="1" customWidth="1"/>
    <col min="1542" max="1543" width="2" bestFit="1" customWidth="1"/>
    <col min="1544" max="1544" width="3" bestFit="1" customWidth="1"/>
    <col min="1545" max="1561" width="2" customWidth="1"/>
    <col min="1562" max="1562" width="3" bestFit="1" customWidth="1"/>
    <col min="1563" max="1563" width="2.7109375" customWidth="1"/>
    <col min="1564" max="1564" width="24.28515625" bestFit="1" customWidth="1"/>
    <col min="1565" max="1565" width="14.140625" bestFit="1" customWidth="1"/>
    <col min="1566" max="1566" width="18.42578125" bestFit="1" customWidth="1"/>
    <col min="1567" max="1567" width="14.42578125" bestFit="1" customWidth="1"/>
    <col min="1792" max="1792" width="36" bestFit="1" customWidth="1"/>
    <col min="1793" max="1793" width="12.28515625" bestFit="1" customWidth="1"/>
    <col min="1794" max="1794" width="8.140625" bestFit="1" customWidth="1"/>
    <col min="1795" max="1795" width="36" bestFit="1" customWidth="1"/>
    <col min="1796" max="1796" width="2" bestFit="1" customWidth="1"/>
    <col min="1797" max="1797" width="3" bestFit="1" customWidth="1"/>
    <col min="1798" max="1799" width="2" bestFit="1" customWidth="1"/>
    <col min="1800" max="1800" width="3" bestFit="1" customWidth="1"/>
    <col min="1801" max="1817" width="2" customWidth="1"/>
    <col min="1818" max="1818" width="3" bestFit="1" customWidth="1"/>
    <col min="1819" max="1819" width="2.7109375" customWidth="1"/>
    <col min="1820" max="1820" width="24.28515625" bestFit="1" customWidth="1"/>
    <col min="1821" max="1821" width="14.140625" bestFit="1" customWidth="1"/>
    <col min="1822" max="1822" width="18.42578125" bestFit="1" customWidth="1"/>
    <col min="1823" max="1823" width="14.42578125" bestFit="1" customWidth="1"/>
    <col min="2048" max="2048" width="36" bestFit="1" customWidth="1"/>
    <col min="2049" max="2049" width="12.28515625" bestFit="1" customWidth="1"/>
    <col min="2050" max="2050" width="8.140625" bestFit="1" customWidth="1"/>
    <col min="2051" max="2051" width="36" bestFit="1" customWidth="1"/>
    <col min="2052" max="2052" width="2" bestFit="1" customWidth="1"/>
    <col min="2053" max="2053" width="3" bestFit="1" customWidth="1"/>
    <col min="2054" max="2055" width="2" bestFit="1" customWidth="1"/>
    <col min="2056" max="2056" width="3" bestFit="1" customWidth="1"/>
    <col min="2057" max="2073" width="2" customWidth="1"/>
    <col min="2074" max="2074" width="3" bestFit="1" customWidth="1"/>
    <col min="2075" max="2075" width="2.7109375" customWidth="1"/>
    <col min="2076" max="2076" width="24.28515625" bestFit="1" customWidth="1"/>
    <col min="2077" max="2077" width="14.140625" bestFit="1" customWidth="1"/>
    <col min="2078" max="2078" width="18.42578125" bestFit="1" customWidth="1"/>
    <col min="2079" max="2079" width="14.42578125" bestFit="1" customWidth="1"/>
    <col min="2304" max="2304" width="36" bestFit="1" customWidth="1"/>
    <col min="2305" max="2305" width="12.28515625" bestFit="1" customWidth="1"/>
    <col min="2306" max="2306" width="8.140625" bestFit="1" customWidth="1"/>
    <col min="2307" max="2307" width="36" bestFit="1" customWidth="1"/>
    <col min="2308" max="2308" width="2" bestFit="1" customWidth="1"/>
    <col min="2309" max="2309" width="3" bestFit="1" customWidth="1"/>
    <col min="2310" max="2311" width="2" bestFit="1" customWidth="1"/>
    <col min="2312" max="2312" width="3" bestFit="1" customWidth="1"/>
    <col min="2313" max="2329" width="2" customWidth="1"/>
    <col min="2330" max="2330" width="3" bestFit="1" customWidth="1"/>
    <col min="2331" max="2331" width="2.7109375" customWidth="1"/>
    <col min="2332" max="2332" width="24.28515625" bestFit="1" customWidth="1"/>
    <col min="2333" max="2333" width="14.140625" bestFit="1" customWidth="1"/>
    <col min="2334" max="2334" width="18.42578125" bestFit="1" customWidth="1"/>
    <col min="2335" max="2335" width="14.42578125" bestFit="1" customWidth="1"/>
    <col min="2560" max="2560" width="36" bestFit="1" customWidth="1"/>
    <col min="2561" max="2561" width="12.28515625" bestFit="1" customWidth="1"/>
    <col min="2562" max="2562" width="8.140625" bestFit="1" customWidth="1"/>
    <col min="2563" max="2563" width="36" bestFit="1" customWidth="1"/>
    <col min="2564" max="2564" width="2" bestFit="1" customWidth="1"/>
    <col min="2565" max="2565" width="3" bestFit="1" customWidth="1"/>
    <col min="2566" max="2567" width="2" bestFit="1" customWidth="1"/>
    <col min="2568" max="2568" width="3" bestFit="1" customWidth="1"/>
    <col min="2569" max="2585" width="2" customWidth="1"/>
    <col min="2586" max="2586" width="3" bestFit="1" customWidth="1"/>
    <col min="2587" max="2587" width="2.7109375" customWidth="1"/>
    <col min="2588" max="2588" width="24.28515625" bestFit="1" customWidth="1"/>
    <col min="2589" max="2589" width="14.140625" bestFit="1" customWidth="1"/>
    <col min="2590" max="2590" width="18.42578125" bestFit="1" customWidth="1"/>
    <col min="2591" max="2591" width="14.42578125" bestFit="1" customWidth="1"/>
    <col min="2816" max="2816" width="36" bestFit="1" customWidth="1"/>
    <col min="2817" max="2817" width="12.28515625" bestFit="1" customWidth="1"/>
    <col min="2818" max="2818" width="8.140625" bestFit="1" customWidth="1"/>
    <col min="2819" max="2819" width="36" bestFit="1" customWidth="1"/>
    <col min="2820" max="2820" width="2" bestFit="1" customWidth="1"/>
    <col min="2821" max="2821" width="3" bestFit="1" customWidth="1"/>
    <col min="2822" max="2823" width="2" bestFit="1" customWidth="1"/>
    <col min="2824" max="2824" width="3" bestFit="1" customWidth="1"/>
    <col min="2825" max="2841" width="2" customWidth="1"/>
    <col min="2842" max="2842" width="3" bestFit="1" customWidth="1"/>
    <col min="2843" max="2843" width="2.7109375" customWidth="1"/>
    <col min="2844" max="2844" width="24.28515625" bestFit="1" customWidth="1"/>
    <col min="2845" max="2845" width="14.140625" bestFit="1" customWidth="1"/>
    <col min="2846" max="2846" width="18.42578125" bestFit="1" customWidth="1"/>
    <col min="2847" max="2847" width="14.42578125" bestFit="1" customWidth="1"/>
    <col min="3072" max="3072" width="36" bestFit="1" customWidth="1"/>
    <col min="3073" max="3073" width="12.28515625" bestFit="1" customWidth="1"/>
    <col min="3074" max="3074" width="8.140625" bestFit="1" customWidth="1"/>
    <col min="3075" max="3075" width="36" bestFit="1" customWidth="1"/>
    <col min="3076" max="3076" width="2" bestFit="1" customWidth="1"/>
    <col min="3077" max="3077" width="3" bestFit="1" customWidth="1"/>
    <col min="3078" max="3079" width="2" bestFit="1" customWidth="1"/>
    <col min="3080" max="3080" width="3" bestFit="1" customWidth="1"/>
    <col min="3081" max="3097" width="2" customWidth="1"/>
    <col min="3098" max="3098" width="3" bestFit="1" customWidth="1"/>
    <col min="3099" max="3099" width="2.7109375" customWidth="1"/>
    <col min="3100" max="3100" width="24.28515625" bestFit="1" customWidth="1"/>
    <col min="3101" max="3101" width="14.140625" bestFit="1" customWidth="1"/>
    <col min="3102" max="3102" width="18.42578125" bestFit="1" customWidth="1"/>
    <col min="3103" max="3103" width="14.42578125" bestFit="1" customWidth="1"/>
    <col min="3328" max="3328" width="36" bestFit="1" customWidth="1"/>
    <col min="3329" max="3329" width="12.28515625" bestFit="1" customWidth="1"/>
    <col min="3330" max="3330" width="8.140625" bestFit="1" customWidth="1"/>
    <col min="3331" max="3331" width="36" bestFit="1" customWidth="1"/>
    <col min="3332" max="3332" width="2" bestFit="1" customWidth="1"/>
    <col min="3333" max="3333" width="3" bestFit="1" customWidth="1"/>
    <col min="3334" max="3335" width="2" bestFit="1" customWidth="1"/>
    <col min="3336" max="3336" width="3" bestFit="1" customWidth="1"/>
    <col min="3337" max="3353" width="2" customWidth="1"/>
    <col min="3354" max="3354" width="3" bestFit="1" customWidth="1"/>
    <col min="3355" max="3355" width="2.7109375" customWidth="1"/>
    <col min="3356" max="3356" width="24.28515625" bestFit="1" customWidth="1"/>
    <col min="3357" max="3357" width="14.140625" bestFit="1" customWidth="1"/>
    <col min="3358" max="3358" width="18.42578125" bestFit="1" customWidth="1"/>
    <col min="3359" max="3359" width="14.42578125" bestFit="1" customWidth="1"/>
    <col min="3584" max="3584" width="36" bestFit="1" customWidth="1"/>
    <col min="3585" max="3585" width="12.28515625" bestFit="1" customWidth="1"/>
    <col min="3586" max="3586" width="8.140625" bestFit="1" customWidth="1"/>
    <col min="3587" max="3587" width="36" bestFit="1" customWidth="1"/>
    <col min="3588" max="3588" width="2" bestFit="1" customWidth="1"/>
    <col min="3589" max="3589" width="3" bestFit="1" customWidth="1"/>
    <col min="3590" max="3591" width="2" bestFit="1" customWidth="1"/>
    <col min="3592" max="3592" width="3" bestFit="1" customWidth="1"/>
    <col min="3593" max="3609" width="2" customWidth="1"/>
    <col min="3610" max="3610" width="3" bestFit="1" customWidth="1"/>
    <col min="3611" max="3611" width="2.7109375" customWidth="1"/>
    <col min="3612" max="3612" width="24.28515625" bestFit="1" customWidth="1"/>
    <col min="3613" max="3613" width="14.140625" bestFit="1" customWidth="1"/>
    <col min="3614" max="3614" width="18.42578125" bestFit="1" customWidth="1"/>
    <col min="3615" max="3615" width="14.42578125" bestFit="1" customWidth="1"/>
    <col min="3840" max="3840" width="36" bestFit="1" customWidth="1"/>
    <col min="3841" max="3841" width="12.28515625" bestFit="1" customWidth="1"/>
    <col min="3842" max="3842" width="8.140625" bestFit="1" customWidth="1"/>
    <col min="3843" max="3843" width="36" bestFit="1" customWidth="1"/>
    <col min="3844" max="3844" width="2" bestFit="1" customWidth="1"/>
    <col min="3845" max="3845" width="3" bestFit="1" customWidth="1"/>
    <col min="3846" max="3847" width="2" bestFit="1" customWidth="1"/>
    <col min="3848" max="3848" width="3" bestFit="1" customWidth="1"/>
    <col min="3849" max="3865" width="2" customWidth="1"/>
    <col min="3866" max="3866" width="3" bestFit="1" customWidth="1"/>
    <col min="3867" max="3867" width="2.7109375" customWidth="1"/>
    <col min="3868" max="3868" width="24.28515625" bestFit="1" customWidth="1"/>
    <col min="3869" max="3869" width="14.140625" bestFit="1" customWidth="1"/>
    <col min="3870" max="3870" width="18.42578125" bestFit="1" customWidth="1"/>
    <col min="3871" max="3871" width="14.42578125" bestFit="1" customWidth="1"/>
    <col min="4096" max="4096" width="36" bestFit="1" customWidth="1"/>
    <col min="4097" max="4097" width="12.28515625" bestFit="1" customWidth="1"/>
    <col min="4098" max="4098" width="8.140625" bestFit="1" customWidth="1"/>
    <col min="4099" max="4099" width="36" bestFit="1" customWidth="1"/>
    <col min="4100" max="4100" width="2" bestFit="1" customWidth="1"/>
    <col min="4101" max="4101" width="3" bestFit="1" customWidth="1"/>
    <col min="4102" max="4103" width="2" bestFit="1" customWidth="1"/>
    <col min="4104" max="4104" width="3" bestFit="1" customWidth="1"/>
    <col min="4105" max="4121" width="2" customWidth="1"/>
    <col min="4122" max="4122" width="3" bestFit="1" customWidth="1"/>
    <col min="4123" max="4123" width="2.7109375" customWidth="1"/>
    <col min="4124" max="4124" width="24.28515625" bestFit="1" customWidth="1"/>
    <col min="4125" max="4125" width="14.140625" bestFit="1" customWidth="1"/>
    <col min="4126" max="4126" width="18.42578125" bestFit="1" customWidth="1"/>
    <col min="4127" max="4127" width="14.42578125" bestFit="1" customWidth="1"/>
    <col min="4352" max="4352" width="36" bestFit="1" customWidth="1"/>
    <col min="4353" max="4353" width="12.28515625" bestFit="1" customWidth="1"/>
    <col min="4354" max="4354" width="8.140625" bestFit="1" customWidth="1"/>
    <col min="4355" max="4355" width="36" bestFit="1" customWidth="1"/>
    <col min="4356" max="4356" width="2" bestFit="1" customWidth="1"/>
    <col min="4357" max="4357" width="3" bestFit="1" customWidth="1"/>
    <col min="4358" max="4359" width="2" bestFit="1" customWidth="1"/>
    <col min="4360" max="4360" width="3" bestFit="1" customWidth="1"/>
    <col min="4361" max="4377" width="2" customWidth="1"/>
    <col min="4378" max="4378" width="3" bestFit="1" customWidth="1"/>
    <col min="4379" max="4379" width="2.7109375" customWidth="1"/>
    <col min="4380" max="4380" width="24.28515625" bestFit="1" customWidth="1"/>
    <col min="4381" max="4381" width="14.140625" bestFit="1" customWidth="1"/>
    <col min="4382" max="4382" width="18.42578125" bestFit="1" customWidth="1"/>
    <col min="4383" max="4383" width="14.42578125" bestFit="1" customWidth="1"/>
    <col min="4608" max="4608" width="36" bestFit="1" customWidth="1"/>
    <col min="4609" max="4609" width="12.28515625" bestFit="1" customWidth="1"/>
    <col min="4610" max="4610" width="8.140625" bestFit="1" customWidth="1"/>
    <col min="4611" max="4611" width="36" bestFit="1" customWidth="1"/>
    <col min="4612" max="4612" width="2" bestFit="1" customWidth="1"/>
    <col min="4613" max="4613" width="3" bestFit="1" customWidth="1"/>
    <col min="4614" max="4615" width="2" bestFit="1" customWidth="1"/>
    <col min="4616" max="4616" width="3" bestFit="1" customWidth="1"/>
    <col min="4617" max="4633" width="2" customWidth="1"/>
    <col min="4634" max="4634" width="3" bestFit="1" customWidth="1"/>
    <col min="4635" max="4635" width="2.7109375" customWidth="1"/>
    <col min="4636" max="4636" width="24.28515625" bestFit="1" customWidth="1"/>
    <col min="4637" max="4637" width="14.140625" bestFit="1" customWidth="1"/>
    <col min="4638" max="4638" width="18.42578125" bestFit="1" customWidth="1"/>
    <col min="4639" max="4639" width="14.42578125" bestFit="1" customWidth="1"/>
    <col min="4864" max="4864" width="36" bestFit="1" customWidth="1"/>
    <col min="4865" max="4865" width="12.28515625" bestFit="1" customWidth="1"/>
    <col min="4866" max="4866" width="8.140625" bestFit="1" customWidth="1"/>
    <col min="4867" max="4867" width="36" bestFit="1" customWidth="1"/>
    <col min="4868" max="4868" width="2" bestFit="1" customWidth="1"/>
    <col min="4869" max="4869" width="3" bestFit="1" customWidth="1"/>
    <col min="4870" max="4871" width="2" bestFit="1" customWidth="1"/>
    <col min="4872" max="4872" width="3" bestFit="1" customWidth="1"/>
    <col min="4873" max="4889" width="2" customWidth="1"/>
    <col min="4890" max="4890" width="3" bestFit="1" customWidth="1"/>
    <col min="4891" max="4891" width="2.7109375" customWidth="1"/>
    <col min="4892" max="4892" width="24.28515625" bestFit="1" customWidth="1"/>
    <col min="4893" max="4893" width="14.140625" bestFit="1" customWidth="1"/>
    <col min="4894" max="4894" width="18.42578125" bestFit="1" customWidth="1"/>
    <col min="4895" max="4895" width="14.42578125" bestFit="1" customWidth="1"/>
    <col min="5120" max="5120" width="36" bestFit="1" customWidth="1"/>
    <col min="5121" max="5121" width="12.28515625" bestFit="1" customWidth="1"/>
    <col min="5122" max="5122" width="8.140625" bestFit="1" customWidth="1"/>
    <col min="5123" max="5123" width="36" bestFit="1" customWidth="1"/>
    <col min="5124" max="5124" width="2" bestFit="1" customWidth="1"/>
    <col min="5125" max="5125" width="3" bestFit="1" customWidth="1"/>
    <col min="5126" max="5127" width="2" bestFit="1" customWidth="1"/>
    <col min="5128" max="5128" width="3" bestFit="1" customWidth="1"/>
    <col min="5129" max="5145" width="2" customWidth="1"/>
    <col min="5146" max="5146" width="3" bestFit="1" customWidth="1"/>
    <col min="5147" max="5147" width="2.7109375" customWidth="1"/>
    <col min="5148" max="5148" width="24.28515625" bestFit="1" customWidth="1"/>
    <col min="5149" max="5149" width="14.140625" bestFit="1" customWidth="1"/>
    <col min="5150" max="5150" width="18.42578125" bestFit="1" customWidth="1"/>
    <col min="5151" max="5151" width="14.42578125" bestFit="1" customWidth="1"/>
    <col min="5376" max="5376" width="36" bestFit="1" customWidth="1"/>
    <col min="5377" max="5377" width="12.28515625" bestFit="1" customWidth="1"/>
    <col min="5378" max="5378" width="8.140625" bestFit="1" customWidth="1"/>
    <col min="5379" max="5379" width="36" bestFit="1" customWidth="1"/>
    <col min="5380" max="5380" width="2" bestFit="1" customWidth="1"/>
    <col min="5381" max="5381" width="3" bestFit="1" customWidth="1"/>
    <col min="5382" max="5383" width="2" bestFit="1" customWidth="1"/>
    <col min="5384" max="5384" width="3" bestFit="1" customWidth="1"/>
    <col min="5385" max="5401" width="2" customWidth="1"/>
    <col min="5402" max="5402" width="3" bestFit="1" customWidth="1"/>
    <col min="5403" max="5403" width="2.7109375" customWidth="1"/>
    <col min="5404" max="5404" width="24.28515625" bestFit="1" customWidth="1"/>
    <col min="5405" max="5405" width="14.140625" bestFit="1" customWidth="1"/>
    <col min="5406" max="5406" width="18.42578125" bestFit="1" customWidth="1"/>
    <col min="5407" max="5407" width="14.42578125" bestFit="1" customWidth="1"/>
    <col min="5632" max="5632" width="36" bestFit="1" customWidth="1"/>
    <col min="5633" max="5633" width="12.28515625" bestFit="1" customWidth="1"/>
    <col min="5634" max="5634" width="8.140625" bestFit="1" customWidth="1"/>
    <col min="5635" max="5635" width="36" bestFit="1" customWidth="1"/>
    <col min="5636" max="5636" width="2" bestFit="1" customWidth="1"/>
    <col min="5637" max="5637" width="3" bestFit="1" customWidth="1"/>
    <col min="5638" max="5639" width="2" bestFit="1" customWidth="1"/>
    <col min="5640" max="5640" width="3" bestFit="1" customWidth="1"/>
    <col min="5641" max="5657" width="2" customWidth="1"/>
    <col min="5658" max="5658" width="3" bestFit="1" customWidth="1"/>
    <col min="5659" max="5659" width="2.7109375" customWidth="1"/>
    <col min="5660" max="5660" width="24.28515625" bestFit="1" customWidth="1"/>
    <col min="5661" max="5661" width="14.140625" bestFit="1" customWidth="1"/>
    <col min="5662" max="5662" width="18.42578125" bestFit="1" customWidth="1"/>
    <col min="5663" max="5663" width="14.42578125" bestFit="1" customWidth="1"/>
    <col min="5888" max="5888" width="36" bestFit="1" customWidth="1"/>
    <col min="5889" max="5889" width="12.28515625" bestFit="1" customWidth="1"/>
    <col min="5890" max="5890" width="8.140625" bestFit="1" customWidth="1"/>
    <col min="5891" max="5891" width="36" bestFit="1" customWidth="1"/>
    <col min="5892" max="5892" width="2" bestFit="1" customWidth="1"/>
    <col min="5893" max="5893" width="3" bestFit="1" customWidth="1"/>
    <col min="5894" max="5895" width="2" bestFit="1" customWidth="1"/>
    <col min="5896" max="5896" width="3" bestFit="1" customWidth="1"/>
    <col min="5897" max="5913" width="2" customWidth="1"/>
    <col min="5914" max="5914" width="3" bestFit="1" customWidth="1"/>
    <col min="5915" max="5915" width="2.7109375" customWidth="1"/>
    <col min="5916" max="5916" width="24.28515625" bestFit="1" customWidth="1"/>
    <col min="5917" max="5917" width="14.140625" bestFit="1" customWidth="1"/>
    <col min="5918" max="5918" width="18.42578125" bestFit="1" customWidth="1"/>
    <col min="5919" max="5919" width="14.42578125" bestFit="1" customWidth="1"/>
    <col min="6144" max="6144" width="36" bestFit="1" customWidth="1"/>
    <col min="6145" max="6145" width="12.28515625" bestFit="1" customWidth="1"/>
    <col min="6146" max="6146" width="8.140625" bestFit="1" customWidth="1"/>
    <col min="6147" max="6147" width="36" bestFit="1" customWidth="1"/>
    <col min="6148" max="6148" width="2" bestFit="1" customWidth="1"/>
    <col min="6149" max="6149" width="3" bestFit="1" customWidth="1"/>
    <col min="6150" max="6151" width="2" bestFit="1" customWidth="1"/>
    <col min="6152" max="6152" width="3" bestFit="1" customWidth="1"/>
    <col min="6153" max="6169" width="2" customWidth="1"/>
    <col min="6170" max="6170" width="3" bestFit="1" customWidth="1"/>
    <col min="6171" max="6171" width="2.7109375" customWidth="1"/>
    <col min="6172" max="6172" width="24.28515625" bestFit="1" customWidth="1"/>
    <col min="6173" max="6173" width="14.140625" bestFit="1" customWidth="1"/>
    <col min="6174" max="6174" width="18.42578125" bestFit="1" customWidth="1"/>
    <col min="6175" max="6175" width="14.42578125" bestFit="1" customWidth="1"/>
    <col min="6400" max="6400" width="36" bestFit="1" customWidth="1"/>
    <col min="6401" max="6401" width="12.28515625" bestFit="1" customWidth="1"/>
    <col min="6402" max="6402" width="8.140625" bestFit="1" customWidth="1"/>
    <col min="6403" max="6403" width="36" bestFit="1" customWidth="1"/>
    <col min="6404" max="6404" width="2" bestFit="1" customWidth="1"/>
    <col min="6405" max="6405" width="3" bestFit="1" customWidth="1"/>
    <col min="6406" max="6407" width="2" bestFit="1" customWidth="1"/>
    <col min="6408" max="6408" width="3" bestFit="1" customWidth="1"/>
    <col min="6409" max="6425" width="2" customWidth="1"/>
    <col min="6426" max="6426" width="3" bestFit="1" customWidth="1"/>
    <col min="6427" max="6427" width="2.7109375" customWidth="1"/>
    <col min="6428" max="6428" width="24.28515625" bestFit="1" customWidth="1"/>
    <col min="6429" max="6429" width="14.140625" bestFit="1" customWidth="1"/>
    <col min="6430" max="6430" width="18.42578125" bestFit="1" customWidth="1"/>
    <col min="6431" max="6431" width="14.42578125" bestFit="1" customWidth="1"/>
    <col min="6656" max="6656" width="36" bestFit="1" customWidth="1"/>
    <col min="6657" max="6657" width="12.28515625" bestFit="1" customWidth="1"/>
    <col min="6658" max="6658" width="8.140625" bestFit="1" customWidth="1"/>
    <col min="6659" max="6659" width="36" bestFit="1" customWidth="1"/>
    <col min="6660" max="6660" width="2" bestFit="1" customWidth="1"/>
    <col min="6661" max="6661" width="3" bestFit="1" customWidth="1"/>
    <col min="6662" max="6663" width="2" bestFit="1" customWidth="1"/>
    <col min="6664" max="6664" width="3" bestFit="1" customWidth="1"/>
    <col min="6665" max="6681" width="2" customWidth="1"/>
    <col min="6682" max="6682" width="3" bestFit="1" customWidth="1"/>
    <col min="6683" max="6683" width="2.7109375" customWidth="1"/>
    <col min="6684" max="6684" width="24.28515625" bestFit="1" customWidth="1"/>
    <col min="6685" max="6685" width="14.140625" bestFit="1" customWidth="1"/>
    <col min="6686" max="6686" width="18.42578125" bestFit="1" customWidth="1"/>
    <col min="6687" max="6687" width="14.42578125" bestFit="1" customWidth="1"/>
    <col min="6912" max="6912" width="36" bestFit="1" customWidth="1"/>
    <col min="6913" max="6913" width="12.28515625" bestFit="1" customWidth="1"/>
    <col min="6914" max="6914" width="8.140625" bestFit="1" customWidth="1"/>
    <col min="6915" max="6915" width="36" bestFit="1" customWidth="1"/>
    <col min="6916" max="6916" width="2" bestFit="1" customWidth="1"/>
    <col min="6917" max="6917" width="3" bestFit="1" customWidth="1"/>
    <col min="6918" max="6919" width="2" bestFit="1" customWidth="1"/>
    <col min="6920" max="6920" width="3" bestFit="1" customWidth="1"/>
    <col min="6921" max="6937" width="2" customWidth="1"/>
    <col min="6938" max="6938" width="3" bestFit="1" customWidth="1"/>
    <col min="6939" max="6939" width="2.7109375" customWidth="1"/>
    <col min="6940" max="6940" width="24.28515625" bestFit="1" customWidth="1"/>
    <col min="6941" max="6941" width="14.140625" bestFit="1" customWidth="1"/>
    <col min="6942" max="6942" width="18.42578125" bestFit="1" customWidth="1"/>
    <col min="6943" max="6943" width="14.42578125" bestFit="1" customWidth="1"/>
    <col min="7168" max="7168" width="36" bestFit="1" customWidth="1"/>
    <col min="7169" max="7169" width="12.28515625" bestFit="1" customWidth="1"/>
    <col min="7170" max="7170" width="8.140625" bestFit="1" customWidth="1"/>
    <col min="7171" max="7171" width="36" bestFit="1" customWidth="1"/>
    <col min="7172" max="7172" width="2" bestFit="1" customWidth="1"/>
    <col min="7173" max="7173" width="3" bestFit="1" customWidth="1"/>
    <col min="7174" max="7175" width="2" bestFit="1" customWidth="1"/>
    <col min="7176" max="7176" width="3" bestFit="1" customWidth="1"/>
    <col min="7177" max="7193" width="2" customWidth="1"/>
    <col min="7194" max="7194" width="3" bestFit="1" customWidth="1"/>
    <col min="7195" max="7195" width="2.7109375" customWidth="1"/>
    <col min="7196" max="7196" width="24.28515625" bestFit="1" customWidth="1"/>
    <col min="7197" max="7197" width="14.140625" bestFit="1" customWidth="1"/>
    <col min="7198" max="7198" width="18.42578125" bestFit="1" customWidth="1"/>
    <col min="7199" max="7199" width="14.42578125" bestFit="1" customWidth="1"/>
    <col min="7424" max="7424" width="36" bestFit="1" customWidth="1"/>
    <col min="7425" max="7425" width="12.28515625" bestFit="1" customWidth="1"/>
    <col min="7426" max="7426" width="8.140625" bestFit="1" customWidth="1"/>
    <col min="7427" max="7427" width="36" bestFit="1" customWidth="1"/>
    <col min="7428" max="7428" width="2" bestFit="1" customWidth="1"/>
    <col min="7429" max="7429" width="3" bestFit="1" customWidth="1"/>
    <col min="7430" max="7431" width="2" bestFit="1" customWidth="1"/>
    <col min="7432" max="7432" width="3" bestFit="1" customWidth="1"/>
    <col min="7433" max="7449" width="2" customWidth="1"/>
    <col min="7450" max="7450" width="3" bestFit="1" customWidth="1"/>
    <col min="7451" max="7451" width="2.7109375" customWidth="1"/>
    <col min="7452" max="7452" width="24.28515625" bestFit="1" customWidth="1"/>
    <col min="7453" max="7453" width="14.140625" bestFit="1" customWidth="1"/>
    <col min="7454" max="7454" width="18.42578125" bestFit="1" customWidth="1"/>
    <col min="7455" max="7455" width="14.42578125" bestFit="1" customWidth="1"/>
    <col min="7680" max="7680" width="36" bestFit="1" customWidth="1"/>
    <col min="7681" max="7681" width="12.28515625" bestFit="1" customWidth="1"/>
    <col min="7682" max="7682" width="8.140625" bestFit="1" customWidth="1"/>
    <col min="7683" max="7683" width="36" bestFit="1" customWidth="1"/>
    <col min="7684" max="7684" width="2" bestFit="1" customWidth="1"/>
    <col min="7685" max="7685" width="3" bestFit="1" customWidth="1"/>
    <col min="7686" max="7687" width="2" bestFit="1" customWidth="1"/>
    <col min="7688" max="7688" width="3" bestFit="1" customWidth="1"/>
    <col min="7689" max="7705" width="2" customWidth="1"/>
    <col min="7706" max="7706" width="3" bestFit="1" customWidth="1"/>
    <col min="7707" max="7707" width="2.7109375" customWidth="1"/>
    <col min="7708" max="7708" width="24.28515625" bestFit="1" customWidth="1"/>
    <col min="7709" max="7709" width="14.140625" bestFit="1" customWidth="1"/>
    <col min="7710" max="7710" width="18.42578125" bestFit="1" customWidth="1"/>
    <col min="7711" max="7711" width="14.42578125" bestFit="1" customWidth="1"/>
    <col min="7936" max="7936" width="36" bestFit="1" customWidth="1"/>
    <col min="7937" max="7937" width="12.28515625" bestFit="1" customWidth="1"/>
    <col min="7938" max="7938" width="8.140625" bestFit="1" customWidth="1"/>
    <col min="7939" max="7939" width="36" bestFit="1" customWidth="1"/>
    <col min="7940" max="7940" width="2" bestFit="1" customWidth="1"/>
    <col min="7941" max="7941" width="3" bestFit="1" customWidth="1"/>
    <col min="7942" max="7943" width="2" bestFit="1" customWidth="1"/>
    <col min="7944" max="7944" width="3" bestFit="1" customWidth="1"/>
    <col min="7945" max="7961" width="2" customWidth="1"/>
    <col min="7962" max="7962" width="3" bestFit="1" customWidth="1"/>
    <col min="7963" max="7963" width="2.7109375" customWidth="1"/>
    <col min="7964" max="7964" width="24.28515625" bestFit="1" customWidth="1"/>
    <col min="7965" max="7965" width="14.140625" bestFit="1" customWidth="1"/>
    <col min="7966" max="7966" width="18.42578125" bestFit="1" customWidth="1"/>
    <col min="7967" max="7967" width="14.42578125" bestFit="1" customWidth="1"/>
    <col min="8192" max="8192" width="36" bestFit="1" customWidth="1"/>
    <col min="8193" max="8193" width="12.28515625" bestFit="1" customWidth="1"/>
    <col min="8194" max="8194" width="8.140625" bestFit="1" customWidth="1"/>
    <col min="8195" max="8195" width="36" bestFit="1" customWidth="1"/>
    <col min="8196" max="8196" width="2" bestFit="1" customWidth="1"/>
    <col min="8197" max="8197" width="3" bestFit="1" customWidth="1"/>
    <col min="8198" max="8199" width="2" bestFit="1" customWidth="1"/>
    <col min="8200" max="8200" width="3" bestFit="1" customWidth="1"/>
    <col min="8201" max="8217" width="2" customWidth="1"/>
    <col min="8218" max="8218" width="3" bestFit="1" customWidth="1"/>
    <col min="8219" max="8219" width="2.7109375" customWidth="1"/>
    <col min="8220" max="8220" width="24.28515625" bestFit="1" customWidth="1"/>
    <col min="8221" max="8221" width="14.140625" bestFit="1" customWidth="1"/>
    <col min="8222" max="8222" width="18.42578125" bestFit="1" customWidth="1"/>
    <col min="8223" max="8223" width="14.42578125" bestFit="1" customWidth="1"/>
    <col min="8448" max="8448" width="36" bestFit="1" customWidth="1"/>
    <col min="8449" max="8449" width="12.28515625" bestFit="1" customWidth="1"/>
    <col min="8450" max="8450" width="8.140625" bestFit="1" customWidth="1"/>
    <col min="8451" max="8451" width="36" bestFit="1" customWidth="1"/>
    <col min="8452" max="8452" width="2" bestFit="1" customWidth="1"/>
    <col min="8453" max="8453" width="3" bestFit="1" customWidth="1"/>
    <col min="8454" max="8455" width="2" bestFit="1" customWidth="1"/>
    <col min="8456" max="8456" width="3" bestFit="1" customWidth="1"/>
    <col min="8457" max="8473" width="2" customWidth="1"/>
    <col min="8474" max="8474" width="3" bestFit="1" customWidth="1"/>
    <col min="8475" max="8475" width="2.7109375" customWidth="1"/>
    <col min="8476" max="8476" width="24.28515625" bestFit="1" customWidth="1"/>
    <col min="8477" max="8477" width="14.140625" bestFit="1" customWidth="1"/>
    <col min="8478" max="8478" width="18.42578125" bestFit="1" customWidth="1"/>
    <col min="8479" max="8479" width="14.42578125" bestFit="1" customWidth="1"/>
    <col min="8704" max="8704" width="36" bestFit="1" customWidth="1"/>
    <col min="8705" max="8705" width="12.28515625" bestFit="1" customWidth="1"/>
    <col min="8706" max="8706" width="8.140625" bestFit="1" customWidth="1"/>
    <col min="8707" max="8707" width="36" bestFit="1" customWidth="1"/>
    <col min="8708" max="8708" width="2" bestFit="1" customWidth="1"/>
    <col min="8709" max="8709" width="3" bestFit="1" customWidth="1"/>
    <col min="8710" max="8711" width="2" bestFit="1" customWidth="1"/>
    <col min="8712" max="8712" width="3" bestFit="1" customWidth="1"/>
    <col min="8713" max="8729" width="2" customWidth="1"/>
    <col min="8730" max="8730" width="3" bestFit="1" customWidth="1"/>
    <col min="8731" max="8731" width="2.7109375" customWidth="1"/>
    <col min="8732" max="8732" width="24.28515625" bestFit="1" customWidth="1"/>
    <col min="8733" max="8733" width="14.140625" bestFit="1" customWidth="1"/>
    <col min="8734" max="8734" width="18.42578125" bestFit="1" customWidth="1"/>
    <col min="8735" max="8735" width="14.42578125" bestFit="1" customWidth="1"/>
    <col min="8960" max="8960" width="36" bestFit="1" customWidth="1"/>
    <col min="8961" max="8961" width="12.28515625" bestFit="1" customWidth="1"/>
    <col min="8962" max="8962" width="8.140625" bestFit="1" customWidth="1"/>
    <col min="8963" max="8963" width="36" bestFit="1" customWidth="1"/>
    <col min="8964" max="8964" width="2" bestFit="1" customWidth="1"/>
    <col min="8965" max="8965" width="3" bestFit="1" customWidth="1"/>
    <col min="8966" max="8967" width="2" bestFit="1" customWidth="1"/>
    <col min="8968" max="8968" width="3" bestFit="1" customWidth="1"/>
    <col min="8969" max="8985" width="2" customWidth="1"/>
    <col min="8986" max="8986" width="3" bestFit="1" customWidth="1"/>
    <col min="8987" max="8987" width="2.7109375" customWidth="1"/>
    <col min="8988" max="8988" width="24.28515625" bestFit="1" customWidth="1"/>
    <col min="8989" max="8989" width="14.140625" bestFit="1" customWidth="1"/>
    <col min="8990" max="8990" width="18.42578125" bestFit="1" customWidth="1"/>
    <col min="8991" max="8991" width="14.42578125" bestFit="1" customWidth="1"/>
    <col min="9216" max="9216" width="36" bestFit="1" customWidth="1"/>
    <col min="9217" max="9217" width="12.28515625" bestFit="1" customWidth="1"/>
    <col min="9218" max="9218" width="8.140625" bestFit="1" customWidth="1"/>
    <col min="9219" max="9219" width="36" bestFit="1" customWidth="1"/>
    <col min="9220" max="9220" width="2" bestFit="1" customWidth="1"/>
    <col min="9221" max="9221" width="3" bestFit="1" customWidth="1"/>
    <col min="9222" max="9223" width="2" bestFit="1" customWidth="1"/>
    <col min="9224" max="9224" width="3" bestFit="1" customWidth="1"/>
    <col min="9225" max="9241" width="2" customWidth="1"/>
    <col min="9242" max="9242" width="3" bestFit="1" customWidth="1"/>
    <col min="9243" max="9243" width="2.7109375" customWidth="1"/>
    <col min="9244" max="9244" width="24.28515625" bestFit="1" customWidth="1"/>
    <col min="9245" max="9245" width="14.140625" bestFit="1" customWidth="1"/>
    <col min="9246" max="9246" width="18.42578125" bestFit="1" customWidth="1"/>
    <col min="9247" max="9247" width="14.42578125" bestFit="1" customWidth="1"/>
    <col min="9472" max="9472" width="36" bestFit="1" customWidth="1"/>
    <col min="9473" max="9473" width="12.28515625" bestFit="1" customWidth="1"/>
    <col min="9474" max="9474" width="8.140625" bestFit="1" customWidth="1"/>
    <col min="9475" max="9475" width="36" bestFit="1" customWidth="1"/>
    <col min="9476" max="9476" width="2" bestFit="1" customWidth="1"/>
    <col min="9477" max="9477" width="3" bestFit="1" customWidth="1"/>
    <col min="9478" max="9479" width="2" bestFit="1" customWidth="1"/>
    <col min="9480" max="9480" width="3" bestFit="1" customWidth="1"/>
    <col min="9481" max="9497" width="2" customWidth="1"/>
    <col min="9498" max="9498" width="3" bestFit="1" customWidth="1"/>
    <col min="9499" max="9499" width="2.7109375" customWidth="1"/>
    <col min="9500" max="9500" width="24.28515625" bestFit="1" customWidth="1"/>
    <col min="9501" max="9501" width="14.140625" bestFit="1" customWidth="1"/>
    <col min="9502" max="9502" width="18.42578125" bestFit="1" customWidth="1"/>
    <col min="9503" max="9503" width="14.42578125" bestFit="1" customWidth="1"/>
    <col min="9728" max="9728" width="36" bestFit="1" customWidth="1"/>
    <col min="9729" max="9729" width="12.28515625" bestFit="1" customWidth="1"/>
    <col min="9730" max="9730" width="8.140625" bestFit="1" customWidth="1"/>
    <col min="9731" max="9731" width="36" bestFit="1" customWidth="1"/>
    <col min="9732" max="9732" width="2" bestFit="1" customWidth="1"/>
    <col min="9733" max="9733" width="3" bestFit="1" customWidth="1"/>
    <col min="9734" max="9735" width="2" bestFit="1" customWidth="1"/>
    <col min="9736" max="9736" width="3" bestFit="1" customWidth="1"/>
    <col min="9737" max="9753" width="2" customWidth="1"/>
    <col min="9754" max="9754" width="3" bestFit="1" customWidth="1"/>
    <col min="9755" max="9755" width="2.7109375" customWidth="1"/>
    <col min="9756" max="9756" width="24.28515625" bestFit="1" customWidth="1"/>
    <col min="9757" max="9757" width="14.140625" bestFit="1" customWidth="1"/>
    <col min="9758" max="9758" width="18.42578125" bestFit="1" customWidth="1"/>
    <col min="9759" max="9759" width="14.42578125" bestFit="1" customWidth="1"/>
    <col min="9984" max="9984" width="36" bestFit="1" customWidth="1"/>
    <col min="9985" max="9985" width="12.28515625" bestFit="1" customWidth="1"/>
    <col min="9986" max="9986" width="8.140625" bestFit="1" customWidth="1"/>
    <col min="9987" max="9987" width="36" bestFit="1" customWidth="1"/>
    <col min="9988" max="9988" width="2" bestFit="1" customWidth="1"/>
    <col min="9989" max="9989" width="3" bestFit="1" customWidth="1"/>
    <col min="9990" max="9991" width="2" bestFit="1" customWidth="1"/>
    <col min="9992" max="9992" width="3" bestFit="1" customWidth="1"/>
    <col min="9993" max="10009" width="2" customWidth="1"/>
    <col min="10010" max="10010" width="3" bestFit="1" customWidth="1"/>
    <col min="10011" max="10011" width="2.7109375" customWidth="1"/>
    <col min="10012" max="10012" width="24.28515625" bestFit="1" customWidth="1"/>
    <col min="10013" max="10013" width="14.140625" bestFit="1" customWidth="1"/>
    <col min="10014" max="10014" width="18.42578125" bestFit="1" customWidth="1"/>
    <col min="10015" max="10015" width="14.42578125" bestFit="1" customWidth="1"/>
    <col min="10240" max="10240" width="36" bestFit="1" customWidth="1"/>
    <col min="10241" max="10241" width="12.28515625" bestFit="1" customWidth="1"/>
    <col min="10242" max="10242" width="8.140625" bestFit="1" customWidth="1"/>
    <col min="10243" max="10243" width="36" bestFit="1" customWidth="1"/>
    <col min="10244" max="10244" width="2" bestFit="1" customWidth="1"/>
    <col min="10245" max="10245" width="3" bestFit="1" customWidth="1"/>
    <col min="10246" max="10247" width="2" bestFit="1" customWidth="1"/>
    <col min="10248" max="10248" width="3" bestFit="1" customWidth="1"/>
    <col min="10249" max="10265" width="2" customWidth="1"/>
    <col min="10266" max="10266" width="3" bestFit="1" customWidth="1"/>
    <col min="10267" max="10267" width="2.7109375" customWidth="1"/>
    <col min="10268" max="10268" width="24.28515625" bestFit="1" customWidth="1"/>
    <col min="10269" max="10269" width="14.140625" bestFit="1" customWidth="1"/>
    <col min="10270" max="10270" width="18.42578125" bestFit="1" customWidth="1"/>
    <col min="10271" max="10271" width="14.42578125" bestFit="1" customWidth="1"/>
    <col min="10496" max="10496" width="36" bestFit="1" customWidth="1"/>
    <col min="10497" max="10497" width="12.28515625" bestFit="1" customWidth="1"/>
    <col min="10498" max="10498" width="8.140625" bestFit="1" customWidth="1"/>
    <col min="10499" max="10499" width="36" bestFit="1" customWidth="1"/>
    <col min="10500" max="10500" width="2" bestFit="1" customWidth="1"/>
    <col min="10501" max="10501" width="3" bestFit="1" customWidth="1"/>
    <col min="10502" max="10503" width="2" bestFit="1" customWidth="1"/>
    <col min="10504" max="10504" width="3" bestFit="1" customWidth="1"/>
    <col min="10505" max="10521" width="2" customWidth="1"/>
    <col min="10522" max="10522" width="3" bestFit="1" customWidth="1"/>
    <col min="10523" max="10523" width="2.7109375" customWidth="1"/>
    <col min="10524" max="10524" width="24.28515625" bestFit="1" customWidth="1"/>
    <col min="10525" max="10525" width="14.140625" bestFit="1" customWidth="1"/>
    <col min="10526" max="10526" width="18.42578125" bestFit="1" customWidth="1"/>
    <col min="10527" max="10527" width="14.42578125" bestFit="1" customWidth="1"/>
    <col min="10752" max="10752" width="36" bestFit="1" customWidth="1"/>
    <col min="10753" max="10753" width="12.28515625" bestFit="1" customWidth="1"/>
    <col min="10754" max="10754" width="8.140625" bestFit="1" customWidth="1"/>
    <col min="10755" max="10755" width="36" bestFit="1" customWidth="1"/>
    <col min="10756" max="10756" width="2" bestFit="1" customWidth="1"/>
    <col min="10757" max="10757" width="3" bestFit="1" customWidth="1"/>
    <col min="10758" max="10759" width="2" bestFit="1" customWidth="1"/>
    <col min="10760" max="10760" width="3" bestFit="1" customWidth="1"/>
    <col min="10761" max="10777" width="2" customWidth="1"/>
    <col min="10778" max="10778" width="3" bestFit="1" customWidth="1"/>
    <col min="10779" max="10779" width="2.7109375" customWidth="1"/>
    <col min="10780" max="10780" width="24.28515625" bestFit="1" customWidth="1"/>
    <col min="10781" max="10781" width="14.140625" bestFit="1" customWidth="1"/>
    <col min="10782" max="10782" width="18.42578125" bestFit="1" customWidth="1"/>
    <col min="10783" max="10783" width="14.42578125" bestFit="1" customWidth="1"/>
    <col min="11008" max="11008" width="36" bestFit="1" customWidth="1"/>
    <col min="11009" max="11009" width="12.28515625" bestFit="1" customWidth="1"/>
    <col min="11010" max="11010" width="8.140625" bestFit="1" customWidth="1"/>
    <col min="11011" max="11011" width="36" bestFit="1" customWidth="1"/>
    <col min="11012" max="11012" width="2" bestFit="1" customWidth="1"/>
    <col min="11013" max="11013" width="3" bestFit="1" customWidth="1"/>
    <col min="11014" max="11015" width="2" bestFit="1" customWidth="1"/>
    <col min="11016" max="11016" width="3" bestFit="1" customWidth="1"/>
    <col min="11017" max="11033" width="2" customWidth="1"/>
    <col min="11034" max="11034" width="3" bestFit="1" customWidth="1"/>
    <col min="11035" max="11035" width="2.7109375" customWidth="1"/>
    <col min="11036" max="11036" width="24.28515625" bestFit="1" customWidth="1"/>
    <col min="11037" max="11037" width="14.140625" bestFit="1" customWidth="1"/>
    <col min="11038" max="11038" width="18.42578125" bestFit="1" customWidth="1"/>
    <col min="11039" max="11039" width="14.42578125" bestFit="1" customWidth="1"/>
    <col min="11264" max="11264" width="36" bestFit="1" customWidth="1"/>
    <col min="11265" max="11265" width="12.28515625" bestFit="1" customWidth="1"/>
    <col min="11266" max="11266" width="8.140625" bestFit="1" customWidth="1"/>
    <col min="11267" max="11267" width="36" bestFit="1" customWidth="1"/>
    <col min="11268" max="11268" width="2" bestFit="1" customWidth="1"/>
    <col min="11269" max="11269" width="3" bestFit="1" customWidth="1"/>
    <col min="11270" max="11271" width="2" bestFit="1" customWidth="1"/>
    <col min="11272" max="11272" width="3" bestFit="1" customWidth="1"/>
    <col min="11273" max="11289" width="2" customWidth="1"/>
    <col min="11290" max="11290" width="3" bestFit="1" customWidth="1"/>
    <col min="11291" max="11291" width="2.7109375" customWidth="1"/>
    <col min="11292" max="11292" width="24.28515625" bestFit="1" customWidth="1"/>
    <col min="11293" max="11293" width="14.140625" bestFit="1" customWidth="1"/>
    <col min="11294" max="11294" width="18.42578125" bestFit="1" customWidth="1"/>
    <col min="11295" max="11295" width="14.42578125" bestFit="1" customWidth="1"/>
    <col min="11520" max="11520" width="36" bestFit="1" customWidth="1"/>
    <col min="11521" max="11521" width="12.28515625" bestFit="1" customWidth="1"/>
    <col min="11522" max="11522" width="8.140625" bestFit="1" customWidth="1"/>
    <col min="11523" max="11523" width="36" bestFit="1" customWidth="1"/>
    <col min="11524" max="11524" width="2" bestFit="1" customWidth="1"/>
    <col min="11525" max="11525" width="3" bestFit="1" customWidth="1"/>
    <col min="11526" max="11527" width="2" bestFit="1" customWidth="1"/>
    <col min="11528" max="11528" width="3" bestFit="1" customWidth="1"/>
    <col min="11529" max="11545" width="2" customWidth="1"/>
    <col min="11546" max="11546" width="3" bestFit="1" customWidth="1"/>
    <col min="11547" max="11547" width="2.7109375" customWidth="1"/>
    <col min="11548" max="11548" width="24.28515625" bestFit="1" customWidth="1"/>
    <col min="11549" max="11549" width="14.140625" bestFit="1" customWidth="1"/>
    <col min="11550" max="11550" width="18.42578125" bestFit="1" customWidth="1"/>
    <col min="11551" max="11551" width="14.42578125" bestFit="1" customWidth="1"/>
    <col min="11776" max="11776" width="36" bestFit="1" customWidth="1"/>
    <col min="11777" max="11777" width="12.28515625" bestFit="1" customWidth="1"/>
    <col min="11778" max="11778" width="8.140625" bestFit="1" customWidth="1"/>
    <col min="11779" max="11779" width="36" bestFit="1" customWidth="1"/>
    <col min="11780" max="11780" width="2" bestFit="1" customWidth="1"/>
    <col min="11781" max="11781" width="3" bestFit="1" customWidth="1"/>
    <col min="11782" max="11783" width="2" bestFit="1" customWidth="1"/>
    <col min="11784" max="11784" width="3" bestFit="1" customWidth="1"/>
    <col min="11785" max="11801" width="2" customWidth="1"/>
    <col min="11802" max="11802" width="3" bestFit="1" customWidth="1"/>
    <col min="11803" max="11803" width="2.7109375" customWidth="1"/>
    <col min="11804" max="11804" width="24.28515625" bestFit="1" customWidth="1"/>
    <col min="11805" max="11805" width="14.140625" bestFit="1" customWidth="1"/>
    <col min="11806" max="11806" width="18.42578125" bestFit="1" customWidth="1"/>
    <col min="11807" max="11807" width="14.42578125" bestFit="1" customWidth="1"/>
    <col min="12032" max="12032" width="36" bestFit="1" customWidth="1"/>
    <col min="12033" max="12033" width="12.28515625" bestFit="1" customWidth="1"/>
    <col min="12034" max="12034" width="8.140625" bestFit="1" customWidth="1"/>
    <col min="12035" max="12035" width="36" bestFit="1" customWidth="1"/>
    <col min="12036" max="12036" width="2" bestFit="1" customWidth="1"/>
    <col min="12037" max="12037" width="3" bestFit="1" customWidth="1"/>
    <col min="12038" max="12039" width="2" bestFit="1" customWidth="1"/>
    <col min="12040" max="12040" width="3" bestFit="1" customWidth="1"/>
    <col min="12041" max="12057" width="2" customWidth="1"/>
    <col min="12058" max="12058" width="3" bestFit="1" customWidth="1"/>
    <col min="12059" max="12059" width="2.7109375" customWidth="1"/>
    <col min="12060" max="12060" width="24.28515625" bestFit="1" customWidth="1"/>
    <col min="12061" max="12061" width="14.140625" bestFit="1" customWidth="1"/>
    <col min="12062" max="12062" width="18.42578125" bestFit="1" customWidth="1"/>
    <col min="12063" max="12063" width="14.42578125" bestFit="1" customWidth="1"/>
    <col min="12288" max="12288" width="36" bestFit="1" customWidth="1"/>
    <col min="12289" max="12289" width="12.28515625" bestFit="1" customWidth="1"/>
    <col min="12290" max="12290" width="8.140625" bestFit="1" customWidth="1"/>
    <col min="12291" max="12291" width="36" bestFit="1" customWidth="1"/>
    <col min="12292" max="12292" width="2" bestFit="1" customWidth="1"/>
    <col min="12293" max="12293" width="3" bestFit="1" customWidth="1"/>
    <col min="12294" max="12295" width="2" bestFit="1" customWidth="1"/>
    <col min="12296" max="12296" width="3" bestFit="1" customWidth="1"/>
    <col min="12297" max="12313" width="2" customWidth="1"/>
    <col min="12314" max="12314" width="3" bestFit="1" customWidth="1"/>
    <col min="12315" max="12315" width="2.7109375" customWidth="1"/>
    <col min="12316" max="12316" width="24.28515625" bestFit="1" customWidth="1"/>
    <col min="12317" max="12317" width="14.140625" bestFit="1" customWidth="1"/>
    <col min="12318" max="12318" width="18.42578125" bestFit="1" customWidth="1"/>
    <col min="12319" max="12319" width="14.42578125" bestFit="1" customWidth="1"/>
    <col min="12544" max="12544" width="36" bestFit="1" customWidth="1"/>
    <col min="12545" max="12545" width="12.28515625" bestFit="1" customWidth="1"/>
    <col min="12546" max="12546" width="8.140625" bestFit="1" customWidth="1"/>
    <col min="12547" max="12547" width="36" bestFit="1" customWidth="1"/>
    <col min="12548" max="12548" width="2" bestFit="1" customWidth="1"/>
    <col min="12549" max="12549" width="3" bestFit="1" customWidth="1"/>
    <col min="12550" max="12551" width="2" bestFit="1" customWidth="1"/>
    <col min="12552" max="12552" width="3" bestFit="1" customWidth="1"/>
    <col min="12553" max="12569" width="2" customWidth="1"/>
    <col min="12570" max="12570" width="3" bestFit="1" customWidth="1"/>
    <col min="12571" max="12571" width="2.7109375" customWidth="1"/>
    <col min="12572" max="12572" width="24.28515625" bestFit="1" customWidth="1"/>
    <col min="12573" max="12573" width="14.140625" bestFit="1" customWidth="1"/>
    <col min="12574" max="12574" width="18.42578125" bestFit="1" customWidth="1"/>
    <col min="12575" max="12575" width="14.42578125" bestFit="1" customWidth="1"/>
    <col min="12800" max="12800" width="36" bestFit="1" customWidth="1"/>
    <col min="12801" max="12801" width="12.28515625" bestFit="1" customWidth="1"/>
    <col min="12802" max="12802" width="8.140625" bestFit="1" customWidth="1"/>
    <col min="12803" max="12803" width="36" bestFit="1" customWidth="1"/>
    <col min="12804" max="12804" width="2" bestFit="1" customWidth="1"/>
    <col min="12805" max="12805" width="3" bestFit="1" customWidth="1"/>
    <col min="12806" max="12807" width="2" bestFit="1" customWidth="1"/>
    <col min="12808" max="12808" width="3" bestFit="1" customWidth="1"/>
    <col min="12809" max="12825" width="2" customWidth="1"/>
    <col min="12826" max="12826" width="3" bestFit="1" customWidth="1"/>
    <col min="12827" max="12827" width="2.7109375" customWidth="1"/>
    <col min="12828" max="12828" width="24.28515625" bestFit="1" customWidth="1"/>
    <col min="12829" max="12829" width="14.140625" bestFit="1" customWidth="1"/>
    <col min="12830" max="12830" width="18.42578125" bestFit="1" customWidth="1"/>
    <col min="12831" max="12831" width="14.42578125" bestFit="1" customWidth="1"/>
    <col min="13056" max="13056" width="36" bestFit="1" customWidth="1"/>
    <col min="13057" max="13057" width="12.28515625" bestFit="1" customWidth="1"/>
    <col min="13058" max="13058" width="8.140625" bestFit="1" customWidth="1"/>
    <col min="13059" max="13059" width="36" bestFit="1" customWidth="1"/>
    <col min="13060" max="13060" width="2" bestFit="1" customWidth="1"/>
    <col min="13061" max="13061" width="3" bestFit="1" customWidth="1"/>
    <col min="13062" max="13063" width="2" bestFit="1" customWidth="1"/>
    <col min="13064" max="13064" width="3" bestFit="1" customWidth="1"/>
    <col min="13065" max="13081" width="2" customWidth="1"/>
    <col min="13082" max="13082" width="3" bestFit="1" customWidth="1"/>
    <col min="13083" max="13083" width="2.7109375" customWidth="1"/>
    <col min="13084" max="13084" width="24.28515625" bestFit="1" customWidth="1"/>
    <col min="13085" max="13085" width="14.140625" bestFit="1" customWidth="1"/>
    <col min="13086" max="13086" width="18.42578125" bestFit="1" customWidth="1"/>
    <col min="13087" max="13087" width="14.42578125" bestFit="1" customWidth="1"/>
    <col min="13312" max="13312" width="36" bestFit="1" customWidth="1"/>
    <col min="13313" max="13313" width="12.28515625" bestFit="1" customWidth="1"/>
    <col min="13314" max="13314" width="8.140625" bestFit="1" customWidth="1"/>
    <col min="13315" max="13315" width="36" bestFit="1" customWidth="1"/>
    <col min="13316" max="13316" width="2" bestFit="1" customWidth="1"/>
    <col min="13317" max="13317" width="3" bestFit="1" customWidth="1"/>
    <col min="13318" max="13319" width="2" bestFit="1" customWidth="1"/>
    <col min="13320" max="13320" width="3" bestFit="1" customWidth="1"/>
    <col min="13321" max="13337" width="2" customWidth="1"/>
    <col min="13338" max="13338" width="3" bestFit="1" customWidth="1"/>
    <col min="13339" max="13339" width="2.7109375" customWidth="1"/>
    <col min="13340" max="13340" width="24.28515625" bestFit="1" customWidth="1"/>
    <col min="13341" max="13341" width="14.140625" bestFit="1" customWidth="1"/>
    <col min="13342" max="13342" width="18.42578125" bestFit="1" customWidth="1"/>
    <col min="13343" max="13343" width="14.42578125" bestFit="1" customWidth="1"/>
    <col min="13568" max="13568" width="36" bestFit="1" customWidth="1"/>
    <col min="13569" max="13569" width="12.28515625" bestFit="1" customWidth="1"/>
    <col min="13570" max="13570" width="8.140625" bestFit="1" customWidth="1"/>
    <col min="13571" max="13571" width="36" bestFit="1" customWidth="1"/>
    <col min="13572" max="13572" width="2" bestFit="1" customWidth="1"/>
    <col min="13573" max="13573" width="3" bestFit="1" customWidth="1"/>
    <col min="13574" max="13575" width="2" bestFit="1" customWidth="1"/>
    <col min="13576" max="13576" width="3" bestFit="1" customWidth="1"/>
    <col min="13577" max="13593" width="2" customWidth="1"/>
    <col min="13594" max="13594" width="3" bestFit="1" customWidth="1"/>
    <col min="13595" max="13595" width="2.7109375" customWidth="1"/>
    <col min="13596" max="13596" width="24.28515625" bestFit="1" customWidth="1"/>
    <col min="13597" max="13597" width="14.140625" bestFit="1" customWidth="1"/>
    <col min="13598" max="13598" width="18.42578125" bestFit="1" customWidth="1"/>
    <col min="13599" max="13599" width="14.42578125" bestFit="1" customWidth="1"/>
    <col min="13824" max="13824" width="36" bestFit="1" customWidth="1"/>
    <col min="13825" max="13825" width="12.28515625" bestFit="1" customWidth="1"/>
    <col min="13826" max="13826" width="8.140625" bestFit="1" customWidth="1"/>
    <col min="13827" max="13827" width="36" bestFit="1" customWidth="1"/>
    <col min="13828" max="13828" width="2" bestFit="1" customWidth="1"/>
    <col min="13829" max="13829" width="3" bestFit="1" customWidth="1"/>
    <col min="13830" max="13831" width="2" bestFit="1" customWidth="1"/>
    <col min="13832" max="13832" width="3" bestFit="1" customWidth="1"/>
    <col min="13833" max="13849" width="2" customWidth="1"/>
    <col min="13850" max="13850" width="3" bestFit="1" customWidth="1"/>
    <col min="13851" max="13851" width="2.7109375" customWidth="1"/>
    <col min="13852" max="13852" width="24.28515625" bestFit="1" customWidth="1"/>
    <col min="13853" max="13853" width="14.140625" bestFit="1" customWidth="1"/>
    <col min="13854" max="13854" width="18.42578125" bestFit="1" customWidth="1"/>
    <col min="13855" max="13855" width="14.42578125" bestFit="1" customWidth="1"/>
    <col min="14080" max="14080" width="36" bestFit="1" customWidth="1"/>
    <col min="14081" max="14081" width="12.28515625" bestFit="1" customWidth="1"/>
    <col min="14082" max="14082" width="8.140625" bestFit="1" customWidth="1"/>
    <col min="14083" max="14083" width="36" bestFit="1" customWidth="1"/>
    <col min="14084" max="14084" width="2" bestFit="1" customWidth="1"/>
    <col min="14085" max="14085" width="3" bestFit="1" customWidth="1"/>
    <col min="14086" max="14087" width="2" bestFit="1" customWidth="1"/>
    <col min="14088" max="14088" width="3" bestFit="1" customWidth="1"/>
    <col min="14089" max="14105" width="2" customWidth="1"/>
    <col min="14106" max="14106" width="3" bestFit="1" customWidth="1"/>
    <col min="14107" max="14107" width="2.7109375" customWidth="1"/>
    <col min="14108" max="14108" width="24.28515625" bestFit="1" customWidth="1"/>
    <col min="14109" max="14109" width="14.140625" bestFit="1" customWidth="1"/>
    <col min="14110" max="14110" width="18.42578125" bestFit="1" customWidth="1"/>
    <col min="14111" max="14111" width="14.42578125" bestFit="1" customWidth="1"/>
    <col min="14336" max="14336" width="36" bestFit="1" customWidth="1"/>
    <col min="14337" max="14337" width="12.28515625" bestFit="1" customWidth="1"/>
    <col min="14338" max="14338" width="8.140625" bestFit="1" customWidth="1"/>
    <col min="14339" max="14339" width="36" bestFit="1" customWidth="1"/>
    <col min="14340" max="14340" width="2" bestFit="1" customWidth="1"/>
    <col min="14341" max="14341" width="3" bestFit="1" customWidth="1"/>
    <col min="14342" max="14343" width="2" bestFit="1" customWidth="1"/>
    <col min="14344" max="14344" width="3" bestFit="1" customWidth="1"/>
    <col min="14345" max="14361" width="2" customWidth="1"/>
    <col min="14362" max="14362" width="3" bestFit="1" customWidth="1"/>
    <col min="14363" max="14363" width="2.7109375" customWidth="1"/>
    <col min="14364" max="14364" width="24.28515625" bestFit="1" customWidth="1"/>
    <col min="14365" max="14365" width="14.140625" bestFit="1" customWidth="1"/>
    <col min="14366" max="14366" width="18.42578125" bestFit="1" customWidth="1"/>
    <col min="14367" max="14367" width="14.42578125" bestFit="1" customWidth="1"/>
    <col min="14592" max="14592" width="36" bestFit="1" customWidth="1"/>
    <col min="14593" max="14593" width="12.28515625" bestFit="1" customWidth="1"/>
    <col min="14594" max="14594" width="8.140625" bestFit="1" customWidth="1"/>
    <col min="14595" max="14595" width="36" bestFit="1" customWidth="1"/>
    <col min="14596" max="14596" width="2" bestFit="1" customWidth="1"/>
    <col min="14597" max="14597" width="3" bestFit="1" customWidth="1"/>
    <col min="14598" max="14599" width="2" bestFit="1" customWidth="1"/>
    <col min="14600" max="14600" width="3" bestFit="1" customWidth="1"/>
    <col min="14601" max="14617" width="2" customWidth="1"/>
    <col min="14618" max="14618" width="3" bestFit="1" customWidth="1"/>
    <col min="14619" max="14619" width="2.7109375" customWidth="1"/>
    <col min="14620" max="14620" width="24.28515625" bestFit="1" customWidth="1"/>
    <col min="14621" max="14621" width="14.140625" bestFit="1" customWidth="1"/>
    <col min="14622" max="14622" width="18.42578125" bestFit="1" customWidth="1"/>
    <col min="14623" max="14623" width="14.42578125" bestFit="1" customWidth="1"/>
    <col min="14848" max="14848" width="36" bestFit="1" customWidth="1"/>
    <col min="14849" max="14849" width="12.28515625" bestFit="1" customWidth="1"/>
    <col min="14850" max="14850" width="8.140625" bestFit="1" customWidth="1"/>
    <col min="14851" max="14851" width="36" bestFit="1" customWidth="1"/>
    <col min="14852" max="14852" width="2" bestFit="1" customWidth="1"/>
    <col min="14853" max="14853" width="3" bestFit="1" customWidth="1"/>
    <col min="14854" max="14855" width="2" bestFit="1" customWidth="1"/>
    <col min="14856" max="14856" width="3" bestFit="1" customWidth="1"/>
    <col min="14857" max="14873" width="2" customWidth="1"/>
    <col min="14874" max="14874" width="3" bestFit="1" customWidth="1"/>
    <col min="14875" max="14875" width="2.7109375" customWidth="1"/>
    <col min="14876" max="14876" width="24.28515625" bestFit="1" customWidth="1"/>
    <col min="14877" max="14877" width="14.140625" bestFit="1" customWidth="1"/>
    <col min="14878" max="14878" width="18.42578125" bestFit="1" customWidth="1"/>
    <col min="14879" max="14879" width="14.42578125" bestFit="1" customWidth="1"/>
    <col min="15104" max="15104" width="36" bestFit="1" customWidth="1"/>
    <col min="15105" max="15105" width="12.28515625" bestFit="1" customWidth="1"/>
    <col min="15106" max="15106" width="8.140625" bestFit="1" customWidth="1"/>
    <col min="15107" max="15107" width="36" bestFit="1" customWidth="1"/>
    <col min="15108" max="15108" width="2" bestFit="1" customWidth="1"/>
    <col min="15109" max="15109" width="3" bestFit="1" customWidth="1"/>
    <col min="15110" max="15111" width="2" bestFit="1" customWidth="1"/>
    <col min="15112" max="15112" width="3" bestFit="1" customWidth="1"/>
    <col min="15113" max="15129" width="2" customWidth="1"/>
    <col min="15130" max="15130" width="3" bestFit="1" customWidth="1"/>
    <col min="15131" max="15131" width="2.7109375" customWidth="1"/>
    <col min="15132" max="15132" width="24.28515625" bestFit="1" customWidth="1"/>
    <col min="15133" max="15133" width="14.140625" bestFit="1" customWidth="1"/>
    <col min="15134" max="15134" width="18.42578125" bestFit="1" customWidth="1"/>
    <col min="15135" max="15135" width="14.42578125" bestFit="1" customWidth="1"/>
    <col min="15360" max="15360" width="36" bestFit="1" customWidth="1"/>
    <col min="15361" max="15361" width="12.28515625" bestFit="1" customWidth="1"/>
    <col min="15362" max="15362" width="8.140625" bestFit="1" customWidth="1"/>
    <col min="15363" max="15363" width="36" bestFit="1" customWidth="1"/>
    <col min="15364" max="15364" width="2" bestFit="1" customWidth="1"/>
    <col min="15365" max="15365" width="3" bestFit="1" customWidth="1"/>
    <col min="15366" max="15367" width="2" bestFit="1" customWidth="1"/>
    <col min="15368" max="15368" width="3" bestFit="1" customWidth="1"/>
    <col min="15369" max="15385" width="2" customWidth="1"/>
    <col min="15386" max="15386" width="3" bestFit="1" customWidth="1"/>
    <col min="15387" max="15387" width="2.7109375" customWidth="1"/>
    <col min="15388" max="15388" width="24.28515625" bestFit="1" customWidth="1"/>
    <col min="15389" max="15389" width="14.140625" bestFit="1" customWidth="1"/>
    <col min="15390" max="15390" width="18.42578125" bestFit="1" customWidth="1"/>
    <col min="15391" max="15391" width="14.42578125" bestFit="1" customWidth="1"/>
    <col min="15616" max="15616" width="36" bestFit="1" customWidth="1"/>
    <col min="15617" max="15617" width="12.28515625" bestFit="1" customWidth="1"/>
    <col min="15618" max="15618" width="8.140625" bestFit="1" customWidth="1"/>
    <col min="15619" max="15619" width="36" bestFit="1" customWidth="1"/>
    <col min="15620" max="15620" width="2" bestFit="1" customWidth="1"/>
    <col min="15621" max="15621" width="3" bestFit="1" customWidth="1"/>
    <col min="15622" max="15623" width="2" bestFit="1" customWidth="1"/>
    <col min="15624" max="15624" width="3" bestFit="1" customWidth="1"/>
    <col min="15625" max="15641" width="2" customWidth="1"/>
    <col min="15642" max="15642" width="3" bestFit="1" customWidth="1"/>
    <col min="15643" max="15643" width="2.7109375" customWidth="1"/>
    <col min="15644" max="15644" width="24.28515625" bestFit="1" customWidth="1"/>
    <col min="15645" max="15645" width="14.140625" bestFit="1" customWidth="1"/>
    <col min="15646" max="15646" width="18.42578125" bestFit="1" customWidth="1"/>
    <col min="15647" max="15647" width="14.42578125" bestFit="1" customWidth="1"/>
    <col min="15872" max="15872" width="36" bestFit="1" customWidth="1"/>
    <col min="15873" max="15873" width="12.28515625" bestFit="1" customWidth="1"/>
    <col min="15874" max="15874" width="8.140625" bestFit="1" customWidth="1"/>
    <col min="15875" max="15875" width="36" bestFit="1" customWidth="1"/>
    <col min="15876" max="15876" width="2" bestFit="1" customWidth="1"/>
    <col min="15877" max="15877" width="3" bestFit="1" customWidth="1"/>
    <col min="15878" max="15879" width="2" bestFit="1" customWidth="1"/>
    <col min="15880" max="15880" width="3" bestFit="1" customWidth="1"/>
    <col min="15881" max="15897" width="2" customWidth="1"/>
    <col min="15898" max="15898" width="3" bestFit="1" customWidth="1"/>
    <col min="15899" max="15899" width="2.7109375" customWidth="1"/>
    <col min="15900" max="15900" width="24.28515625" bestFit="1" customWidth="1"/>
    <col min="15901" max="15901" width="14.140625" bestFit="1" customWidth="1"/>
    <col min="15902" max="15902" width="18.42578125" bestFit="1" customWidth="1"/>
    <col min="15903" max="15903" width="14.42578125" bestFit="1" customWidth="1"/>
    <col min="16128" max="16128" width="36" bestFit="1" customWidth="1"/>
    <col min="16129" max="16129" width="12.28515625" bestFit="1" customWidth="1"/>
    <col min="16130" max="16130" width="8.140625" bestFit="1" customWidth="1"/>
    <col min="16131" max="16131" width="36" bestFit="1" customWidth="1"/>
    <col min="16132" max="16132" width="2" bestFit="1" customWidth="1"/>
    <col min="16133" max="16133" width="3" bestFit="1" customWidth="1"/>
    <col min="16134" max="16135" width="2" bestFit="1" customWidth="1"/>
    <col min="16136" max="16136" width="3" bestFit="1" customWidth="1"/>
    <col min="16137" max="16153" width="2" customWidth="1"/>
    <col min="16154" max="16154" width="3" bestFit="1" customWidth="1"/>
    <col min="16155" max="16155" width="2.7109375" customWidth="1"/>
    <col min="16156" max="16156" width="24.28515625" bestFit="1" customWidth="1"/>
    <col min="16157" max="16157" width="14.140625" bestFit="1" customWidth="1"/>
    <col min="16158" max="16158" width="18.42578125" bestFit="1" customWidth="1"/>
    <col min="16159" max="16159" width="14.42578125" bestFit="1" customWidth="1"/>
  </cols>
  <sheetData>
    <row r="1" spans="1:31" s="78" customFormat="1" ht="30" customHeight="1" x14ac:dyDescent="0.25">
      <c r="A1" s="149" t="s">
        <v>19</v>
      </c>
      <c r="B1" s="154" t="s">
        <v>90</v>
      </c>
      <c r="C1" s="88"/>
      <c r="D1" s="154" t="s">
        <v>92</v>
      </c>
      <c r="E1" s="152" t="s">
        <v>91</v>
      </c>
      <c r="F1" s="153"/>
      <c r="G1" s="153"/>
      <c r="H1" s="153"/>
      <c r="I1" s="153"/>
      <c r="J1" s="153"/>
      <c r="K1" s="153"/>
      <c r="L1" s="153"/>
      <c r="M1" s="153"/>
      <c r="N1" s="153"/>
      <c r="O1" s="153"/>
      <c r="P1" s="153"/>
      <c r="Q1" s="153"/>
      <c r="R1" s="153"/>
      <c r="S1" s="153"/>
      <c r="T1" s="153"/>
      <c r="U1" s="153"/>
      <c r="V1" s="153"/>
      <c r="W1" s="153"/>
      <c r="X1" s="153"/>
      <c r="Y1" s="153"/>
      <c r="Z1" s="153"/>
      <c r="AA1" s="153"/>
      <c r="AB1" s="153"/>
      <c r="AC1" s="154" t="s">
        <v>93</v>
      </c>
      <c r="AD1" s="154" t="s">
        <v>94</v>
      </c>
      <c r="AE1" s="154" t="s">
        <v>95</v>
      </c>
    </row>
    <row r="2" spans="1:31" s="78" customFormat="1" x14ac:dyDescent="0.25">
      <c r="A2" s="150"/>
      <c r="B2" s="155"/>
      <c r="C2" s="89"/>
      <c r="D2" s="155"/>
      <c r="E2" s="148" t="s">
        <v>143</v>
      </c>
      <c r="F2" s="148"/>
      <c r="G2" s="148" t="s">
        <v>146</v>
      </c>
      <c r="H2" s="148"/>
      <c r="I2" s="148" t="s">
        <v>147</v>
      </c>
      <c r="J2" s="148"/>
      <c r="K2" s="148" t="s">
        <v>148</v>
      </c>
      <c r="L2" s="148"/>
      <c r="M2" s="148" t="s">
        <v>149</v>
      </c>
      <c r="N2" s="148"/>
      <c r="O2" s="148" t="s">
        <v>150</v>
      </c>
      <c r="P2" s="148"/>
      <c r="Q2" s="148" t="s">
        <v>151</v>
      </c>
      <c r="R2" s="148"/>
      <c r="S2" s="148" t="s">
        <v>152</v>
      </c>
      <c r="T2" s="148"/>
      <c r="U2" s="148" t="s">
        <v>153</v>
      </c>
      <c r="V2" s="148"/>
      <c r="W2" s="148" t="s">
        <v>154</v>
      </c>
      <c r="X2" s="148"/>
      <c r="Y2" s="148" t="s">
        <v>155</v>
      </c>
      <c r="Z2" s="148"/>
      <c r="AA2" s="148" t="s">
        <v>156</v>
      </c>
      <c r="AB2" s="148"/>
      <c r="AC2" s="155"/>
      <c r="AD2" s="155"/>
      <c r="AE2" s="155"/>
    </row>
    <row r="3" spans="1:31" s="78" customFormat="1" ht="63" customHeight="1" x14ac:dyDescent="0.25">
      <c r="A3" s="151"/>
      <c r="B3" s="156"/>
      <c r="C3" s="90" t="s">
        <v>191</v>
      </c>
      <c r="D3" s="156"/>
      <c r="E3" s="79" t="s">
        <v>144</v>
      </c>
      <c r="F3" s="80" t="s">
        <v>145</v>
      </c>
      <c r="G3" s="79" t="s">
        <v>144</v>
      </c>
      <c r="H3" s="80" t="s">
        <v>145</v>
      </c>
      <c r="I3" s="79" t="s">
        <v>144</v>
      </c>
      <c r="J3" s="80" t="s">
        <v>145</v>
      </c>
      <c r="K3" s="79" t="s">
        <v>144</v>
      </c>
      <c r="L3" s="80" t="s">
        <v>145</v>
      </c>
      <c r="M3" s="79" t="s">
        <v>144</v>
      </c>
      <c r="N3" s="80" t="s">
        <v>145</v>
      </c>
      <c r="O3" s="79" t="s">
        <v>144</v>
      </c>
      <c r="P3" s="80" t="s">
        <v>145</v>
      </c>
      <c r="Q3" s="79" t="s">
        <v>144</v>
      </c>
      <c r="R3" s="80" t="s">
        <v>145</v>
      </c>
      <c r="S3" s="79" t="s">
        <v>144</v>
      </c>
      <c r="T3" s="80" t="s">
        <v>145</v>
      </c>
      <c r="U3" s="79" t="s">
        <v>144</v>
      </c>
      <c r="V3" s="80" t="s">
        <v>145</v>
      </c>
      <c r="W3" s="79" t="s">
        <v>144</v>
      </c>
      <c r="X3" s="80" t="s">
        <v>145</v>
      </c>
      <c r="Y3" s="79" t="s">
        <v>144</v>
      </c>
      <c r="Z3" s="80" t="s">
        <v>145</v>
      </c>
      <c r="AA3" s="79" t="s">
        <v>144</v>
      </c>
      <c r="AB3" s="80" t="s">
        <v>145</v>
      </c>
      <c r="AC3" s="156"/>
      <c r="AD3" s="156"/>
      <c r="AE3" s="156"/>
    </row>
    <row r="4" spans="1:31" ht="114.75" customHeight="1" x14ac:dyDescent="0.25">
      <c r="A4" s="58" t="str">
        <f>Riesgos!C7</f>
        <v>Modificar los perfiles del cargo para beneficiar a un ciudadano</v>
      </c>
      <c r="B4" s="73">
        <f>Riesgos!I7</f>
        <v>4</v>
      </c>
      <c r="C4" s="58" t="str">
        <f>Riesgos!J7</f>
        <v>1. Aprobacion del manual de funciones con sus respectivos perfiles 2. Formalizar  con acto administrativo la adopacion del manual  de funciones de la entidad 3. publicacion del manual de funcione al sitio web de la entidad</v>
      </c>
      <c r="D4" s="115">
        <v>3</v>
      </c>
      <c r="E4" s="81" t="s">
        <v>134</v>
      </c>
      <c r="F4" s="72">
        <f>+IF(E4="","",(LOOKUP(E4,CriterioControl,CriteriosControles!$B$2:$B$15)))</f>
        <v>5</v>
      </c>
      <c r="G4" s="81" t="s">
        <v>134</v>
      </c>
      <c r="H4" s="72">
        <f>+IF(G4="","",(LOOKUP(G4,CriterioControl,CriteriosControles!$B$2:$B$15)))</f>
        <v>5</v>
      </c>
      <c r="I4" s="81" t="s">
        <v>135</v>
      </c>
      <c r="J4" s="72">
        <f>+IF(I4="","",(LOOKUP(I4,CriterioControl,CriteriosControles!$B$2:$B$15)))</f>
        <v>1</v>
      </c>
      <c r="K4" s="81"/>
      <c r="L4" s="72"/>
      <c r="M4" s="81"/>
      <c r="N4" s="72"/>
      <c r="O4" s="73"/>
      <c r="P4" s="72"/>
      <c r="Q4" s="73"/>
      <c r="R4" s="72"/>
      <c r="S4" s="73"/>
      <c r="T4" s="72"/>
      <c r="U4" s="73"/>
      <c r="V4" s="72"/>
      <c r="W4" s="73"/>
      <c r="X4" s="72"/>
      <c r="Y4" s="73"/>
      <c r="Z4" s="72"/>
      <c r="AA4" s="73"/>
      <c r="AB4" s="72"/>
      <c r="AC4" s="74">
        <f t="shared" ref="AC4:AC14" si="0">(SUM(F4:AB4)/(D4*5))</f>
        <v>0.73333333333333328</v>
      </c>
      <c r="AD4" s="74">
        <f t="shared" ref="AD4:AD16" si="1">1-AC4</f>
        <v>0.26666666666666672</v>
      </c>
      <c r="AE4" s="75">
        <f t="shared" ref="AE4:AE14" si="2">B4*AD4</f>
        <v>1.0666666666666669</v>
      </c>
    </row>
    <row r="5" spans="1:31" ht="156" customHeight="1" x14ac:dyDescent="0.25">
      <c r="A5" s="58" t="str">
        <f>Riesgos!C8</f>
        <v xml:space="preserve">Posibilidad  de modificar  los requerimientos de contratacion </v>
      </c>
      <c r="B5" s="73">
        <f>Riesgos!I8</f>
        <v>3</v>
      </c>
      <c r="C5" s="58" t="str">
        <f>Riesgos!J8</f>
        <v>1. Verificacion de los controles de los requisitos por la persona encargada en la recepcion de los documentos 2. Vincular en el Sigep  la hoja de vida con todos los soportes 3. Desvinculacion de  las HV del SIGEP 4.  Formato de cumplimiento de requisitos de contrato GA-F11  en las carpetas del expediente de los contratos</v>
      </c>
      <c r="D5" s="72">
        <v>4</v>
      </c>
      <c r="E5" s="81" t="s">
        <v>134</v>
      </c>
      <c r="F5" s="72">
        <f>+IF(E5="","",(LOOKUP(E5,CriterioControl,CriteriosControles!$B$2:$B$15)))</f>
        <v>5</v>
      </c>
      <c r="G5" s="81" t="s">
        <v>137</v>
      </c>
      <c r="H5" s="72">
        <f>+IF(G5="","",(LOOKUP(G5,CriterioControl,CriteriosControles!$B$2:$B$15)))</f>
        <v>3</v>
      </c>
      <c r="I5" s="81" t="s">
        <v>142</v>
      </c>
      <c r="J5" s="72">
        <f>+IF(I5="","",(LOOKUP(I5,CriterioControl,CriteriosControles!$B$2:$B$15)))</f>
        <v>3</v>
      </c>
      <c r="K5" s="81"/>
      <c r="L5" s="72"/>
      <c r="M5" s="81"/>
      <c r="N5" s="72"/>
      <c r="O5" s="73"/>
      <c r="P5" s="72"/>
      <c r="Q5" s="73"/>
      <c r="R5" s="72"/>
      <c r="S5" s="73"/>
      <c r="T5" s="72"/>
      <c r="U5" s="73"/>
      <c r="V5" s="72"/>
      <c r="W5" s="73"/>
      <c r="X5" s="72"/>
      <c r="Y5" s="73"/>
      <c r="Z5" s="72"/>
      <c r="AA5" s="73"/>
      <c r="AB5" s="72"/>
      <c r="AC5" s="74">
        <f t="shared" si="0"/>
        <v>0.55000000000000004</v>
      </c>
      <c r="AD5" s="74">
        <f t="shared" si="1"/>
        <v>0.44999999999999996</v>
      </c>
      <c r="AE5" s="75">
        <f t="shared" si="2"/>
        <v>1.3499999999999999</v>
      </c>
    </row>
    <row r="6" spans="1:31" ht="140.25" x14ac:dyDescent="0.25">
      <c r="A6" s="58" t="str">
        <f>Riesgos!C9</f>
        <v>Destrucción o Alteración de los documentos) de los expedientes disponibles en los
archivos de gestión por parte de terceros con la ayuda de los administradores de archivo de la
dependencia.</v>
      </c>
      <c r="B6" s="73">
        <f>Riesgos!I9</f>
        <v>6</v>
      </c>
      <c r="C6" s="58" t="str">
        <f>Riesgos!J9</f>
        <v>1. Soporte digital de los documentos por medio del sofware documental  2.  Conservacion y restricion al acceso de los documentos se controlan por medio de los formatos de  Control de prestamo de documentos de Archivo GA-F04, Control de  recibo de documentos de archivo GA-F28  3. Inclusion dentro de aplicativo especifico  el inventario documental</v>
      </c>
      <c r="D6" s="72">
        <v>3</v>
      </c>
      <c r="E6" s="81" t="s">
        <v>138</v>
      </c>
      <c r="F6" s="72">
        <f>+IF(E6="","",(LOOKUP(E6,CriterioControl,CriteriosControles!$B$2:$B$15)))</f>
        <v>4</v>
      </c>
      <c r="G6" s="81" t="s">
        <v>137</v>
      </c>
      <c r="H6" s="72">
        <f>+IF(G6="","",(LOOKUP(G6,CriterioControl,CriteriosControles!$B$2:$B$15)))</f>
        <v>3</v>
      </c>
      <c r="I6" s="81" t="s">
        <v>134</v>
      </c>
      <c r="J6" s="72">
        <f>+IF(I6="","",(LOOKUP(I6,CriterioControl,CriteriosControles!$B$2:$B$15)))</f>
        <v>5</v>
      </c>
      <c r="K6" s="81"/>
      <c r="L6" s="72"/>
      <c r="M6" s="81"/>
      <c r="N6" s="72"/>
      <c r="O6" s="73"/>
      <c r="P6" s="72"/>
      <c r="Q6" s="73"/>
      <c r="R6" s="72"/>
      <c r="S6" s="73"/>
      <c r="T6" s="72"/>
      <c r="U6" s="73"/>
      <c r="V6" s="72"/>
      <c r="W6" s="73"/>
      <c r="X6" s="72"/>
      <c r="Y6" s="73"/>
      <c r="Z6" s="72"/>
      <c r="AA6" s="73"/>
      <c r="AB6" s="72"/>
      <c r="AC6" s="74">
        <f t="shared" si="0"/>
        <v>0.8</v>
      </c>
      <c r="AD6" s="74">
        <f t="shared" si="1"/>
        <v>0.19999999999999996</v>
      </c>
      <c r="AE6" s="75">
        <f t="shared" si="2"/>
        <v>1.1999999999999997</v>
      </c>
    </row>
    <row r="7" spans="1:31" ht="76.5" x14ac:dyDescent="0.25">
      <c r="A7" s="58" t="str">
        <f>Riesgos!C10</f>
        <v xml:space="preserve">Beneficios a proponente con la modificacion de los pliegos de contratacion </v>
      </c>
      <c r="B7" s="73">
        <f>Riesgos!I10</f>
        <v>3</v>
      </c>
      <c r="C7" s="58" t="str">
        <f>Riesgos!J10</f>
        <v xml:space="preserve">1. Manual de contratacion 2.  Publicacion del manual de contratacion en la pagina web  3. Rendicion de la informacion del proceso pre-contractual en los portales del SECOP </v>
      </c>
      <c r="D7" s="72">
        <v>3</v>
      </c>
      <c r="E7" s="81" t="s">
        <v>138</v>
      </c>
      <c r="F7" s="72">
        <f>+IF(E7="","",(LOOKUP(E7,CriterioControl,CriteriosControles!$B$2:$B$15)))</f>
        <v>4</v>
      </c>
      <c r="G7" s="81" t="s">
        <v>138</v>
      </c>
      <c r="H7" s="72">
        <f>+IF(G7="","",(LOOKUP(G7,CriterioControl,CriteriosControles!$B$2:$B$15)))</f>
        <v>4</v>
      </c>
      <c r="I7" s="81" t="s">
        <v>138</v>
      </c>
      <c r="J7" s="72">
        <f>+IF(I7="","",(LOOKUP(I7,CriterioControl,CriteriosControles!$B$2:$B$15)))</f>
        <v>4</v>
      </c>
      <c r="K7" s="81"/>
      <c r="L7" s="72" t="str">
        <f>+IF(K7="","",(LOOKUP(K7,CriterioControl,CriteriosControles!$B$2:$B$15)))</f>
        <v/>
      </c>
      <c r="M7" s="81"/>
      <c r="N7" s="72" t="str">
        <f>+IF(M7="","",(LOOKUP(M7,CriterioControl,CriteriosControles!$B$2:$B$15)))</f>
        <v/>
      </c>
      <c r="O7" s="73"/>
      <c r="P7" s="72" t="str">
        <f>+IF(O7="","",(LOOKUP(O7,CriterioControl,CriteriosControles!$B$2:$B$15)))</f>
        <v/>
      </c>
      <c r="Q7" s="73"/>
      <c r="R7" s="72" t="str">
        <f>+IF(Q7="","",(LOOKUP(Q7,CriterioControl,CriteriosControles!$B$2:$B$15)))</f>
        <v/>
      </c>
      <c r="S7" s="73"/>
      <c r="T7" s="72" t="str">
        <f>+IF(S7="","",(LOOKUP(S7,CriterioControl,CriteriosControles!$B$2:$B$15)))</f>
        <v/>
      </c>
      <c r="U7" s="73"/>
      <c r="V7" s="72" t="str">
        <f>+IF(U7="","",(LOOKUP(U7,CriterioControl,CriteriosControles!$B$2:$B$15)))</f>
        <v/>
      </c>
      <c r="W7" s="73"/>
      <c r="X7" s="72" t="str">
        <f>+IF(W7="","",(LOOKUP(W7,CriterioControl,CriteriosControles!$B$2:$B$15)))</f>
        <v/>
      </c>
      <c r="Y7" s="73"/>
      <c r="Z7" s="72" t="str">
        <f>+IF(Y7="","",(LOOKUP(Y7,CriterioControl,CriteriosControles!$B$2:$B$15)))</f>
        <v/>
      </c>
      <c r="AA7" s="73"/>
      <c r="AB7" s="72" t="str">
        <f>+IF(AA7="","",(LOOKUP(AA7,CriterioControl,CriteriosControles!$B$2:$B$15)))</f>
        <v/>
      </c>
      <c r="AC7" s="74">
        <f t="shared" si="0"/>
        <v>0.8</v>
      </c>
      <c r="AD7" s="74">
        <f t="shared" si="1"/>
        <v>0.19999999999999996</v>
      </c>
      <c r="AE7" s="75">
        <f t="shared" si="2"/>
        <v>0.59999999999999987</v>
      </c>
    </row>
    <row r="8" spans="1:31" ht="127.5" x14ac:dyDescent="0.25">
      <c r="A8" s="114" t="str">
        <f>Riesgos!C11</f>
        <v>Posibilidad de alterar la asignación y destinación de recursos, en la toma de decisiones al ordenar el gasto, con el fin de favorecer un tercero</v>
      </c>
      <c r="B8" s="73">
        <f>Riesgos!I11</f>
        <v>4</v>
      </c>
      <c r="C8" s="58" t="str">
        <f>Riesgos!J11</f>
        <v>1. Impresión de los CDPS se muestra la fuente  de financiacion  de cada contrato 2. Rendicion de informes  por las plataformas establecidas  por los entes de control 3. Las fuentes mas relevantes  de financiacion estan protegidas por un contrato de  encargo fidusuario de administracion  y pago</v>
      </c>
      <c r="D8" s="72">
        <v>3</v>
      </c>
      <c r="E8" s="81" t="s">
        <v>134</v>
      </c>
      <c r="F8" s="72">
        <f>+IF(E8="","",(LOOKUP(E8,CriterioControl,CriteriosControles!$B$2:$B$15)))</f>
        <v>5</v>
      </c>
      <c r="G8" s="81" t="s">
        <v>133</v>
      </c>
      <c r="H8" s="72">
        <f>+IF(G8="","",(LOOKUP(G8,CriterioControl,CriteriosControles!$B$2:$B$15)))</f>
        <v>4</v>
      </c>
      <c r="I8" s="81" t="s">
        <v>139</v>
      </c>
      <c r="J8" s="72">
        <f>+IF(I8="","",(LOOKUP(I8,CriterioControl,CriteriosControles!$B$2:$B$15)))</f>
        <v>1</v>
      </c>
      <c r="K8" s="81"/>
      <c r="L8" s="72" t="str">
        <f>+IF(K8="","",(LOOKUP(K8,CriterioControl,CriteriosControles!$B$2:$B$15)))</f>
        <v/>
      </c>
      <c r="M8" s="81"/>
      <c r="N8" s="72" t="str">
        <f>+IF(M8="","",(LOOKUP(M8,CriterioControl,CriteriosControles!$B$2:$B$15)))</f>
        <v/>
      </c>
      <c r="O8" s="73"/>
      <c r="P8" s="72" t="str">
        <f>+IF(O8="","",(LOOKUP(O8,CriterioControl,CriteriosControles!$B$2:$B$15)))</f>
        <v/>
      </c>
      <c r="Q8" s="73"/>
      <c r="R8" s="72" t="str">
        <f>+IF(Q8="","",(LOOKUP(Q8,CriterioControl,CriteriosControles!$B$2:$B$15)))</f>
        <v/>
      </c>
      <c r="S8" s="73"/>
      <c r="T8" s="72" t="str">
        <f>+IF(S8="","",(LOOKUP(S8,CriterioControl,CriteriosControles!$B$2:$B$15)))</f>
        <v/>
      </c>
      <c r="U8" s="73"/>
      <c r="V8" s="72" t="str">
        <f>+IF(U8="","",(LOOKUP(U8,CriterioControl,CriteriosControles!$B$2:$B$15)))</f>
        <v/>
      </c>
      <c r="W8" s="73"/>
      <c r="X8" s="72" t="str">
        <f>+IF(W8="","",(LOOKUP(W8,CriterioControl,CriteriosControles!$B$2:$B$15)))</f>
        <v/>
      </c>
      <c r="Y8" s="73"/>
      <c r="Z8" s="72" t="str">
        <f>+IF(Y8="","",(LOOKUP(Y8,CriterioControl,CriteriosControles!$B$2:$B$15)))</f>
        <v/>
      </c>
      <c r="AA8" s="73"/>
      <c r="AB8" s="72" t="str">
        <f>+IF(AA8="","",(LOOKUP(AA8,CriterioControl,CriteriosControles!$B$2:$B$15)))</f>
        <v/>
      </c>
      <c r="AC8" s="74">
        <f t="shared" si="0"/>
        <v>0.66666666666666663</v>
      </c>
      <c r="AD8" s="74">
        <f t="shared" si="1"/>
        <v>0.33333333333333337</v>
      </c>
      <c r="AE8" s="75">
        <f t="shared" si="2"/>
        <v>1.3333333333333335</v>
      </c>
    </row>
    <row r="9" spans="1:31" ht="51" x14ac:dyDescent="0.25">
      <c r="A9" s="58" t="str">
        <f>Riesgos!C12</f>
        <v>Manipulacion de informes de auditoria para el favorecimiento a implicado</v>
      </c>
      <c r="B9" s="73">
        <f>Riesgos!I12</f>
        <v>6</v>
      </c>
      <c r="C9" s="58" t="str">
        <f>Riesgos!J12</f>
        <v>1. Socializar con los auditores internos Codigo de Etica del auditor  2. Sensibilizaciones con  el codigo de Integridad de la entidad.</v>
      </c>
      <c r="D9" s="72">
        <v>2</v>
      </c>
      <c r="E9" s="81" t="s">
        <v>138</v>
      </c>
      <c r="F9" s="72">
        <f>+IF(E9="","",(LOOKUP(E9,CriterioControl,CriteriosControles!$B$2:$B$15)))</f>
        <v>4</v>
      </c>
      <c r="G9" s="81" t="s">
        <v>138</v>
      </c>
      <c r="H9" s="72">
        <f>+IF(G9="","",(LOOKUP(G9,CriterioControl,CriteriosControles!$B$2:$B$15)))</f>
        <v>4</v>
      </c>
      <c r="I9" s="81"/>
      <c r="J9" s="72" t="str">
        <f>+IF(I9="","",(LOOKUP(I9,CriterioControl,CriteriosControles!$B$2:$B$15)))</f>
        <v/>
      </c>
      <c r="K9" s="81"/>
      <c r="L9" s="72" t="str">
        <f>+IF(K9="","",(LOOKUP(K9,CriterioControl,CriteriosControles!$B$2:$B$15)))</f>
        <v/>
      </c>
      <c r="M9" s="81"/>
      <c r="N9" s="72" t="str">
        <f>+IF(M9="","",(LOOKUP(M9,CriterioControl,CriteriosControles!$B$2:$B$15)))</f>
        <v/>
      </c>
      <c r="O9" s="73"/>
      <c r="P9" s="72" t="str">
        <f>+IF(O9="","",(LOOKUP(O9,CriterioControl,CriteriosControles!$B$2:$B$15)))</f>
        <v/>
      </c>
      <c r="Q9" s="73"/>
      <c r="R9" s="72" t="str">
        <f>+IF(Q9="","",(LOOKUP(Q9,CriterioControl,CriteriosControles!$B$2:$B$15)))</f>
        <v/>
      </c>
      <c r="S9" s="73"/>
      <c r="T9" s="72" t="str">
        <f>+IF(S9="","",(LOOKUP(S9,CriterioControl,CriteriosControles!$B$2:$B$15)))</f>
        <v/>
      </c>
      <c r="U9" s="73"/>
      <c r="V9" s="72" t="str">
        <f>+IF(U9="","",(LOOKUP(U9,CriterioControl,CriteriosControles!$B$2:$B$15)))</f>
        <v/>
      </c>
      <c r="W9" s="73"/>
      <c r="X9" s="72" t="str">
        <f>+IF(W9="","",(LOOKUP(W9,CriterioControl,CriteriosControles!$B$2:$B$15)))</f>
        <v/>
      </c>
      <c r="Y9" s="73"/>
      <c r="Z9" s="72" t="str">
        <f>+IF(Y9="","",(LOOKUP(Y9,CriterioControl,CriteriosControles!$B$2:$B$15)))</f>
        <v/>
      </c>
      <c r="AA9" s="73"/>
      <c r="AB9" s="72" t="str">
        <f>+IF(AA9="","",(LOOKUP(AA9,CriterioControl,CriteriosControles!$B$2:$B$15)))</f>
        <v/>
      </c>
      <c r="AC9" s="74">
        <f t="shared" si="0"/>
        <v>0.8</v>
      </c>
      <c r="AD9" s="74">
        <f t="shared" si="1"/>
        <v>0.19999999999999996</v>
      </c>
      <c r="AE9" s="75">
        <f t="shared" si="2"/>
        <v>1.1999999999999997</v>
      </c>
    </row>
    <row r="10" spans="1:31" ht="76.5" x14ac:dyDescent="0.25">
      <c r="A10" s="58" t="str">
        <f>Riesgos!C13</f>
        <v xml:space="preserve">Recibir beneficios economicos para agilizar o priorizar un servicio </v>
      </c>
      <c r="B10" s="73">
        <f>Riesgos!I13</f>
        <v>9</v>
      </c>
      <c r="C10" s="58" t="str">
        <f>Riesgos!J13</f>
        <v xml:space="preserve">1. Control de la plataforma  en las reservas  100%, donde  se le envia un informe de disponibilidad a los  enlaces responsables 2. Seguimiento a las PQRSD  presentadas por la comunidad </v>
      </c>
      <c r="D10" s="72">
        <v>2</v>
      </c>
      <c r="E10" s="81" t="s">
        <v>142</v>
      </c>
      <c r="F10" s="72">
        <f>+IF(E10="","",(LOOKUP(E10,CriterioControl,CriteriosControles!$B$2:$B$15)))</f>
        <v>3</v>
      </c>
      <c r="G10" s="81" t="s">
        <v>134</v>
      </c>
      <c r="H10" s="72">
        <f>+IF(G10="","",(LOOKUP(G10,CriterioControl,CriteriosControles!$B$2:$B$15)))</f>
        <v>5</v>
      </c>
      <c r="I10" s="81" t="s">
        <v>138</v>
      </c>
      <c r="J10" s="72">
        <f>+IF(I10="","",(LOOKUP(I10,CriterioControl,CriteriosControles!$B$2:$B$15)))</f>
        <v>4</v>
      </c>
      <c r="K10" s="81"/>
      <c r="L10" s="72" t="str">
        <f>+IF(K10="","",(LOOKUP(K10,CriterioControl,CriteriosControles!$B$2:$B$15)))</f>
        <v/>
      </c>
      <c r="M10" s="81"/>
      <c r="N10" s="72" t="str">
        <f>+IF(M10="","",(LOOKUP(M10,CriterioControl,CriteriosControles!$B$2:$B$15)))</f>
        <v/>
      </c>
      <c r="O10" s="73"/>
      <c r="P10" s="72" t="str">
        <f>+IF(O10="","",(LOOKUP(O10,CriterioControl,CriteriosControles!$B$2:$B$15)))</f>
        <v/>
      </c>
      <c r="Q10" s="73"/>
      <c r="R10" s="72" t="str">
        <f>+IF(Q10="","",(LOOKUP(Q10,CriterioControl,CriteriosControles!$B$2:$B$15)))</f>
        <v/>
      </c>
      <c r="S10" s="73"/>
      <c r="T10" s="72" t="str">
        <f>+IF(S10="","",(LOOKUP(S10,CriterioControl,CriteriosControles!$B$2:$B$15)))</f>
        <v/>
      </c>
      <c r="U10" s="73"/>
      <c r="V10" s="72" t="str">
        <f>+IF(U10="","",(LOOKUP(U10,CriterioControl,CriteriosControles!$B$2:$B$15)))</f>
        <v/>
      </c>
      <c r="W10" s="73"/>
      <c r="X10" s="72" t="str">
        <f>+IF(W10="","",(LOOKUP(W10,CriterioControl,CriteriosControles!$B$2:$B$15)))</f>
        <v/>
      </c>
      <c r="Y10" s="73"/>
      <c r="Z10" s="72" t="str">
        <f>+IF(Y10="","",(LOOKUP(Y10,CriterioControl,CriteriosControles!$B$2:$B$15)))</f>
        <v/>
      </c>
      <c r="AA10" s="73"/>
      <c r="AB10" s="72" t="str">
        <f>+IF(AA10="","",(LOOKUP(AA10,CriterioControl,CriteriosControles!$B$2:$B$15)))</f>
        <v/>
      </c>
      <c r="AC10" s="74">
        <f t="shared" si="0"/>
        <v>1.2</v>
      </c>
      <c r="AD10" s="74">
        <f t="shared" si="1"/>
        <v>-0.19999999999999996</v>
      </c>
      <c r="AE10" s="75">
        <f t="shared" si="2"/>
        <v>-1.7999999999999996</v>
      </c>
    </row>
    <row r="11" spans="1:31" ht="63.75" x14ac:dyDescent="0.25">
      <c r="A11" s="58" t="str">
        <f>Riesgos!C14</f>
        <v>Posibilidad de realizar indebida defensa  de procesos judiciales para favorecimiento de terceros, a cambio de una dadiva económica</v>
      </c>
      <c r="B11" s="73">
        <f>Riesgos!I14</f>
        <v>3</v>
      </c>
      <c r="C11" s="58" t="str">
        <f>Riesgos!J14</f>
        <v>1. Reunion del comité de conciliacion  para cada una de las actuaciones de los abogados litigantes o de los apoderados del proceso.</v>
      </c>
      <c r="D11" s="72">
        <v>1</v>
      </c>
      <c r="E11" s="81" t="s">
        <v>134</v>
      </c>
      <c r="F11" s="72">
        <f>+IF(E11="","",(LOOKUP(E11,CriterioControl,CriteriosControles!$B$2:$B$15)))</f>
        <v>5</v>
      </c>
      <c r="G11" s="81"/>
      <c r="H11" s="72" t="str">
        <f>+IF(G11="","",(LOOKUP(G11,CriterioControl,CriteriosControles!$B$2:$B$15)))</f>
        <v/>
      </c>
      <c r="I11" s="81"/>
      <c r="J11" s="72" t="str">
        <f>+IF(I11="","",(LOOKUP(I11,CriterioControl,CriteriosControles!$B$2:$B$15)))</f>
        <v/>
      </c>
      <c r="K11" s="81"/>
      <c r="L11" s="72" t="str">
        <f>+IF(K11="","",(LOOKUP(K11,CriterioControl,CriteriosControles!$B$2:$B$15)))</f>
        <v/>
      </c>
      <c r="M11" s="81"/>
      <c r="N11" s="72" t="str">
        <f>+IF(M11="","",(LOOKUP(M11,CriterioControl,CriteriosControles!$B$2:$B$15)))</f>
        <v/>
      </c>
      <c r="O11" s="73"/>
      <c r="P11" s="72" t="str">
        <f>+IF(O11="","",(LOOKUP(O11,CriterioControl,CriteriosControles!$B$2:$B$15)))</f>
        <v/>
      </c>
      <c r="Q11" s="73"/>
      <c r="R11" s="72" t="str">
        <f>+IF(Q11="","",(LOOKUP(Q11,CriterioControl,CriteriosControles!$B$2:$B$15)))</f>
        <v/>
      </c>
      <c r="S11" s="73"/>
      <c r="T11" s="72" t="str">
        <f>+IF(S11="","",(LOOKUP(S11,CriterioControl,CriteriosControles!$B$2:$B$15)))</f>
        <v/>
      </c>
      <c r="U11" s="73"/>
      <c r="V11" s="72" t="str">
        <f>+IF(U11="","",(LOOKUP(U11,CriterioControl,CriteriosControles!$B$2:$B$15)))</f>
        <v/>
      </c>
      <c r="W11" s="73"/>
      <c r="X11" s="72" t="str">
        <f>+IF(W11="","",(LOOKUP(W11,CriterioControl,CriteriosControles!$B$2:$B$15)))</f>
        <v/>
      </c>
      <c r="Y11" s="73"/>
      <c r="Z11" s="72" t="str">
        <f>+IF(Y11="","",(LOOKUP(Y11,CriterioControl,CriteriosControles!$B$2:$B$15)))</f>
        <v/>
      </c>
      <c r="AA11" s="73"/>
      <c r="AB11" s="72" t="str">
        <f>+IF(AA11="","",(LOOKUP(AA11,CriterioControl,CriteriosControles!$B$2:$B$15)))</f>
        <v/>
      </c>
      <c r="AC11" s="74">
        <f t="shared" si="0"/>
        <v>1</v>
      </c>
      <c r="AD11" s="74">
        <f t="shared" si="1"/>
        <v>0</v>
      </c>
      <c r="AE11" s="75">
        <f t="shared" si="2"/>
        <v>0</v>
      </c>
    </row>
    <row r="12" spans="1:31" ht="178.5" x14ac:dyDescent="0.25">
      <c r="A12" s="58" t="str">
        <f>Riesgos!C15</f>
        <v xml:space="preserve">Recibir beneficios economicos por parte de un contratista para agilizar procesos y autorizar  cantidades  adicionales no  aprobados en los contratos </v>
      </c>
      <c r="B12" s="73">
        <f>Riesgos!I15</f>
        <v>8</v>
      </c>
      <c r="C12" s="58" t="str">
        <f>Riesgos!J15</f>
        <v xml:space="preserve">1. Revision en campo junto a la interventoria para garantizar que las cantiddaes cobrada en actas de obra coincidan con las ejecutadas en obra.   2. Solicitud de informes semanalas y mensuales a la interventoria a cerca de las responsabilidades cumplidas y por cumplir en los avances de obras. 3. realizar comite semanal  junto a los contratistas de obra e interventoria para discutir y analizar los avaces en las obra y lo que se esta ejecutando. </v>
      </c>
      <c r="D12" s="72">
        <v>3</v>
      </c>
      <c r="E12" s="81" t="s">
        <v>134</v>
      </c>
      <c r="F12" s="72">
        <f>+IF(E12="","",(LOOKUP(E12,CriterioControl,CriteriosControles!$B$2:$B$15)))</f>
        <v>5</v>
      </c>
      <c r="G12" s="81" t="s">
        <v>138</v>
      </c>
      <c r="H12" s="72">
        <f>+IF(G12="","",(LOOKUP(G12,CriterioControl,CriteriosControles!$B$2:$B$15)))</f>
        <v>4</v>
      </c>
      <c r="I12" s="81" t="s">
        <v>138</v>
      </c>
      <c r="J12" s="72">
        <f>+IF(I12="","",(LOOKUP(I12,CriterioControl,CriteriosControles!$B$2:$B$15)))</f>
        <v>4</v>
      </c>
      <c r="K12" s="81"/>
      <c r="L12" s="72" t="str">
        <f>+IF(K12="","",(LOOKUP(K12,CriterioControl,CriteriosControles!$B$2:$B$15)))</f>
        <v/>
      </c>
      <c r="M12" s="81"/>
      <c r="N12" s="72" t="str">
        <f>+IF(M12="","",(LOOKUP(M12,CriterioControl,CriteriosControles!$B$2:$B$15)))</f>
        <v/>
      </c>
      <c r="O12" s="73"/>
      <c r="P12" s="72" t="str">
        <f>+IF(O12="","",(LOOKUP(O12,CriterioControl,CriteriosControles!$B$2:$B$15)))</f>
        <v/>
      </c>
      <c r="Q12" s="73"/>
      <c r="R12" s="72" t="str">
        <f>+IF(Q12="","",(LOOKUP(Q12,CriterioControl,CriteriosControles!$B$2:$B$15)))</f>
        <v/>
      </c>
      <c r="S12" s="73"/>
      <c r="T12" s="72" t="str">
        <f>+IF(S12="","",(LOOKUP(S12,CriterioControl,CriteriosControles!$B$2:$B$15)))</f>
        <v/>
      </c>
      <c r="U12" s="73"/>
      <c r="V12" s="72" t="str">
        <f>+IF(U12="","",(LOOKUP(U12,CriterioControl,CriteriosControles!$B$2:$B$15)))</f>
        <v/>
      </c>
      <c r="W12" s="73"/>
      <c r="X12" s="72" t="str">
        <f>+IF(W12="","",(LOOKUP(W12,CriterioControl,CriteriosControles!$B$2:$B$15)))</f>
        <v/>
      </c>
      <c r="Y12" s="73"/>
      <c r="Z12" s="72" t="str">
        <f>+IF(Y12="","",(LOOKUP(Y12,CriterioControl,CriteriosControles!$B$2:$B$15)))</f>
        <v/>
      </c>
      <c r="AA12" s="73"/>
      <c r="AB12" s="72" t="str">
        <f>+IF(AA12="","",(LOOKUP(AA12,CriterioControl,CriteriosControles!$B$2:$B$15)))</f>
        <v/>
      </c>
      <c r="AC12" s="74">
        <f t="shared" si="0"/>
        <v>0.8666666666666667</v>
      </c>
      <c r="AD12" s="74">
        <f t="shared" si="1"/>
        <v>0.1333333333333333</v>
      </c>
      <c r="AE12" s="75">
        <f t="shared" si="2"/>
        <v>1.0666666666666664</v>
      </c>
    </row>
    <row r="13" spans="1:31" ht="102" x14ac:dyDescent="0.25">
      <c r="A13" s="58" t="str">
        <f>Riesgos!C16</f>
        <v>Desviacion del recurso presupuestal   para el favorecimiento de los intereses propio</v>
      </c>
      <c r="B13" s="73">
        <f>Riesgos!I16</f>
        <v>4</v>
      </c>
      <c r="C13" s="58" t="str">
        <f>Riesgos!J16</f>
        <v xml:space="preserve">1. Aprobacion del presupuesto  por el consejo distrital y acto administrativo 2. Acto administrativo que  potiva y justifica los cambios de los rubros presupuestales 3.  Informe de ejecucion presupuestal reportada al SIA Observa, Contaduria General de la nación </v>
      </c>
      <c r="D13" s="72">
        <v>3</v>
      </c>
      <c r="E13" s="81" t="s">
        <v>134</v>
      </c>
      <c r="F13" s="72">
        <f>+IF(E13="","",(LOOKUP(E13,CriterioControl,CriteriosControles!$B$2:$B$15)))</f>
        <v>5</v>
      </c>
      <c r="G13" s="81" t="s">
        <v>134</v>
      </c>
      <c r="H13" s="72">
        <f>+IF(G13="","",(LOOKUP(G13,CriterioControl,CriteriosControles!$B$2:$B$15)))</f>
        <v>5</v>
      </c>
      <c r="I13" s="81" t="s">
        <v>134</v>
      </c>
      <c r="J13" s="72">
        <f>+IF(I13="","",(LOOKUP(I13,CriterioControl,CriteriosControles!$B$2:$B$15)))</f>
        <v>5</v>
      </c>
      <c r="K13" s="81"/>
      <c r="L13" s="72" t="str">
        <f>+IF(K13="","",(LOOKUP(K13,CriterioControl,CriteriosControles!$B$2:$B$15)))</f>
        <v/>
      </c>
      <c r="M13" s="81"/>
      <c r="N13" s="72" t="str">
        <f>+IF(M13="","",(LOOKUP(M13,CriterioControl,CriteriosControles!$B$2:$B$15)))</f>
        <v/>
      </c>
      <c r="O13" s="73"/>
      <c r="P13" s="72" t="str">
        <f>+IF(O13="","",(LOOKUP(O13,CriterioControl,CriteriosControles!$B$2:$B$15)))</f>
        <v/>
      </c>
      <c r="Q13" s="73"/>
      <c r="R13" s="72" t="str">
        <f>+IF(Q13="","",(LOOKUP(Q13,CriterioControl,CriteriosControles!$B$2:$B$15)))</f>
        <v/>
      </c>
      <c r="S13" s="73"/>
      <c r="T13" s="72" t="str">
        <f>+IF(S13="","",(LOOKUP(S13,CriterioControl,CriteriosControles!$B$2:$B$15)))</f>
        <v/>
      </c>
      <c r="U13" s="73"/>
      <c r="V13" s="72" t="str">
        <f>+IF(U13="","",(LOOKUP(U13,CriterioControl,CriteriosControles!$B$2:$B$15)))</f>
        <v/>
      </c>
      <c r="W13" s="73"/>
      <c r="X13" s="72" t="str">
        <f>+IF(W13="","",(LOOKUP(W13,CriterioControl,CriteriosControles!$B$2:$B$15)))</f>
        <v/>
      </c>
      <c r="Y13" s="73"/>
      <c r="Z13" s="72" t="str">
        <f>+IF(Y13="","",(LOOKUP(Y13,CriterioControl,CriteriosControles!$B$2:$B$15)))</f>
        <v/>
      </c>
      <c r="AA13" s="73"/>
      <c r="AB13" s="72" t="str">
        <f>+IF(AA13="","",(LOOKUP(AA13,CriterioControl,CriteriosControles!$B$2:$B$15)))</f>
        <v/>
      </c>
      <c r="AC13" s="74">
        <f t="shared" si="0"/>
        <v>1</v>
      </c>
      <c r="AD13" s="74">
        <f t="shared" si="1"/>
        <v>0</v>
      </c>
      <c r="AE13" s="75">
        <f t="shared" si="2"/>
        <v>0</v>
      </c>
    </row>
    <row r="14" spans="1:31" x14ac:dyDescent="0.25">
      <c r="A14" s="58">
        <f>Riesgos!C17</f>
        <v>0</v>
      </c>
      <c r="B14" s="73">
        <f>Riesgos!I17</f>
        <v>0</v>
      </c>
      <c r="C14" s="58">
        <f>Riesgos!J17</f>
        <v>0</v>
      </c>
      <c r="D14" s="72"/>
      <c r="E14" s="81"/>
      <c r="F14" s="72" t="str">
        <f>+IF(E14="","",(LOOKUP(E14,CriterioControl,CriteriosControles!$B$2:$B$15)))</f>
        <v/>
      </c>
      <c r="G14" s="81"/>
      <c r="H14" s="72" t="str">
        <f>+IF(G14="","",(LOOKUP(G14,CriterioControl,CriteriosControles!$B$2:$B$15)))</f>
        <v/>
      </c>
      <c r="I14" s="81"/>
      <c r="J14" s="72" t="str">
        <f>+IF(I14="","",(LOOKUP(I14,CriterioControl,CriteriosControles!$B$2:$B$15)))</f>
        <v/>
      </c>
      <c r="K14" s="81"/>
      <c r="L14" s="72" t="str">
        <f>+IF(K14="","",(LOOKUP(K14,CriterioControl,CriteriosControles!$B$2:$B$15)))</f>
        <v/>
      </c>
      <c r="M14" s="81"/>
      <c r="N14" s="72" t="str">
        <f>+IF(M14="","",(LOOKUP(M14,CriterioControl,CriteriosControles!$B$2:$B$15)))</f>
        <v/>
      </c>
      <c r="O14" s="73"/>
      <c r="P14" s="72" t="str">
        <f>+IF(O14="","",(LOOKUP(O14,CriterioControl,CriteriosControles!$B$2:$B$15)))</f>
        <v/>
      </c>
      <c r="Q14" s="73"/>
      <c r="R14" s="72" t="str">
        <f>+IF(Q14="","",(LOOKUP(Q14,CriterioControl,CriteriosControles!$B$2:$B$15)))</f>
        <v/>
      </c>
      <c r="S14" s="73"/>
      <c r="T14" s="72" t="str">
        <f>+IF(S14="","",(LOOKUP(S14,CriterioControl,CriteriosControles!$B$2:$B$15)))</f>
        <v/>
      </c>
      <c r="U14" s="73"/>
      <c r="V14" s="72" t="str">
        <f>+IF(U14="","",(LOOKUP(U14,CriterioControl,CriteriosControles!$B$2:$B$15)))</f>
        <v/>
      </c>
      <c r="W14" s="73"/>
      <c r="X14" s="72" t="str">
        <f>+IF(W14="","",(LOOKUP(W14,CriterioControl,CriteriosControles!$B$2:$B$15)))</f>
        <v/>
      </c>
      <c r="Y14" s="73"/>
      <c r="Z14" s="72" t="str">
        <f>+IF(Y14="","",(LOOKUP(Y14,CriterioControl,CriteriosControles!$B$2:$B$15)))</f>
        <v/>
      </c>
      <c r="AA14" s="73"/>
      <c r="AB14" s="72" t="str">
        <f>+IF(AA14="","",(LOOKUP(AA14,CriterioControl,CriteriosControles!$B$2:$B$15)))</f>
        <v/>
      </c>
      <c r="AC14" s="74" t="e">
        <f t="shared" si="0"/>
        <v>#DIV/0!</v>
      </c>
      <c r="AD14" s="74" t="e">
        <f t="shared" si="1"/>
        <v>#DIV/0!</v>
      </c>
      <c r="AE14" s="75" t="e">
        <f t="shared" si="2"/>
        <v>#DIV/0!</v>
      </c>
    </row>
    <row r="15" spans="1:31" x14ac:dyDescent="0.25">
      <c r="A15" s="58"/>
      <c r="B15" s="73" t="e">
        <f>Riesgos!#REF!</f>
        <v>#REF!</v>
      </c>
      <c r="C15" s="73"/>
      <c r="D15" s="72"/>
      <c r="E15" s="81"/>
      <c r="F15" s="72" t="str">
        <f>+IF(E15="","",(LOOKUP(E15,CriterioControl,CriteriosControles!$B$2:$B$15)))</f>
        <v/>
      </c>
      <c r="G15" s="81"/>
      <c r="H15" s="72" t="str">
        <f>+IF(G15="","",(LOOKUP(G15,CriterioControl,CriteriosControles!$B$2:$B$15)))</f>
        <v/>
      </c>
      <c r="I15" s="81"/>
      <c r="J15" s="72" t="str">
        <f>+IF(I15="","",(LOOKUP(I15,CriterioControl,CriteriosControles!$B$2:$B$15)))</f>
        <v/>
      </c>
      <c r="K15" s="81"/>
      <c r="L15" s="72" t="str">
        <f>+IF(K15="","",(LOOKUP(K15,CriterioControl,CriteriosControles!$B$2:$B$15)))</f>
        <v/>
      </c>
      <c r="M15" s="81"/>
      <c r="N15" s="72" t="str">
        <f>+IF(M15="","",(LOOKUP(M15,CriterioControl,CriteriosControles!$B$2:$B$15)))</f>
        <v/>
      </c>
      <c r="O15" s="73"/>
      <c r="P15" s="72" t="str">
        <f>+IF(O15="","",(LOOKUP(O15,CriterioControl,CriteriosControles!$B$2:$B$15)))</f>
        <v/>
      </c>
      <c r="Q15" s="73"/>
      <c r="R15" s="72" t="str">
        <f>+IF(Q15="","",(LOOKUP(Q15,CriterioControl,CriteriosControles!$B$2:$B$15)))</f>
        <v/>
      </c>
      <c r="S15" s="73"/>
      <c r="T15" s="72" t="str">
        <f>+IF(S15="","",(LOOKUP(S15,CriterioControl,CriteriosControles!$B$2:$B$15)))</f>
        <v/>
      </c>
      <c r="U15" s="73"/>
      <c r="V15" s="72" t="str">
        <f>+IF(U15="","",(LOOKUP(U15,CriterioControl,CriteriosControles!$B$2:$B$15)))</f>
        <v/>
      </c>
      <c r="W15" s="73"/>
      <c r="X15" s="72" t="str">
        <f>+IF(W15="","",(LOOKUP(W15,CriterioControl,CriteriosControles!$B$2:$B$15)))</f>
        <v/>
      </c>
      <c r="Y15" s="73"/>
      <c r="Z15" s="72" t="str">
        <f>+IF(Y15="","",(LOOKUP(Y15,CriterioControl,CriteriosControles!$B$2:$B$15)))</f>
        <v/>
      </c>
      <c r="AA15" s="73"/>
      <c r="AB15" s="72" t="str">
        <f>+IF(AA15="","",(LOOKUP(AA15,CriterioControl,CriteriosControles!$B$2:$B$15)))</f>
        <v/>
      </c>
      <c r="AC15" s="74" t="e">
        <f t="shared" ref="AC15:AC23" si="3">(SUM(F15:AB15)/(D15*5))</f>
        <v>#DIV/0!</v>
      </c>
      <c r="AD15" s="74" t="e">
        <f t="shared" si="1"/>
        <v>#DIV/0!</v>
      </c>
      <c r="AE15" s="75" t="e">
        <f t="shared" ref="AE15:AE23" si="4">B15*AD15</f>
        <v>#REF!</v>
      </c>
    </row>
    <row r="16" spans="1:31" x14ac:dyDescent="0.25">
      <c r="A16" s="58"/>
      <c r="B16" s="73" t="e">
        <f>Riesgos!#REF!</f>
        <v>#REF!</v>
      </c>
      <c r="C16" s="73"/>
      <c r="D16" s="72"/>
      <c r="E16" s="81"/>
      <c r="F16" s="72" t="str">
        <f>+IF(E16="","",(LOOKUP(E16,CriterioControl,CriteriosControles!$B$2:$B$15)))</f>
        <v/>
      </c>
      <c r="G16" s="81"/>
      <c r="H16" s="72" t="str">
        <f>+IF(G16="","",(LOOKUP(G16,CriterioControl,CriteriosControles!$B$2:$B$15)))</f>
        <v/>
      </c>
      <c r="I16" s="81"/>
      <c r="J16" s="72" t="str">
        <f>+IF(I16="","",(LOOKUP(I16,CriterioControl,CriteriosControles!$B$2:$B$15)))</f>
        <v/>
      </c>
      <c r="K16" s="81"/>
      <c r="L16" s="72" t="str">
        <f>+IF(K16="","",(LOOKUP(K16,CriterioControl,CriteriosControles!$B$2:$B$15)))</f>
        <v/>
      </c>
      <c r="M16" s="81"/>
      <c r="N16" s="72" t="str">
        <f>+IF(M16="","",(LOOKUP(M16,CriterioControl,CriteriosControles!$B$2:$B$15)))</f>
        <v/>
      </c>
      <c r="O16" s="73"/>
      <c r="P16" s="72" t="str">
        <f>+IF(O16="","",(LOOKUP(O16,CriterioControl,CriteriosControles!$B$2:$B$15)))</f>
        <v/>
      </c>
      <c r="Q16" s="73"/>
      <c r="R16" s="72" t="str">
        <f>+IF(Q16="","",(LOOKUP(Q16,CriterioControl,CriteriosControles!$B$2:$B$15)))</f>
        <v/>
      </c>
      <c r="S16" s="73"/>
      <c r="T16" s="72" t="str">
        <f>+IF(S16="","",(LOOKUP(S16,CriterioControl,CriteriosControles!$B$2:$B$15)))</f>
        <v/>
      </c>
      <c r="U16" s="73"/>
      <c r="V16" s="72" t="str">
        <f>+IF(U16="","",(LOOKUP(U16,CriterioControl,CriteriosControles!$B$2:$B$15)))</f>
        <v/>
      </c>
      <c r="W16" s="73"/>
      <c r="X16" s="72" t="str">
        <f>+IF(W16="","",(LOOKUP(W16,CriterioControl,CriteriosControles!$B$2:$B$15)))</f>
        <v/>
      </c>
      <c r="Y16" s="73"/>
      <c r="Z16" s="72" t="str">
        <f>+IF(Y16="","",(LOOKUP(Y16,CriterioControl,CriteriosControles!$B$2:$B$15)))</f>
        <v/>
      </c>
      <c r="AA16" s="73"/>
      <c r="AB16" s="72" t="str">
        <f>+IF(AA16="","",(LOOKUP(AA16,CriterioControl,CriteriosControles!$B$2:$B$15)))</f>
        <v/>
      </c>
      <c r="AC16" s="74" t="e">
        <f t="shared" si="3"/>
        <v>#DIV/0!</v>
      </c>
      <c r="AD16" s="74" t="e">
        <f t="shared" si="1"/>
        <v>#DIV/0!</v>
      </c>
      <c r="AE16" s="75" t="e">
        <f t="shared" si="4"/>
        <v>#REF!</v>
      </c>
    </row>
    <row r="17" spans="1:31" x14ac:dyDescent="0.25">
      <c r="A17" s="58"/>
      <c r="B17" s="73" t="e">
        <f>Riesgos!#REF!</f>
        <v>#REF!</v>
      </c>
      <c r="C17" s="73"/>
      <c r="D17" s="72"/>
      <c r="E17" s="81"/>
      <c r="F17" s="72" t="str">
        <f>+IF(E17="","",(LOOKUP(E17,CriterioControl,CriteriosControles!$B$2:$B$15)))</f>
        <v/>
      </c>
      <c r="G17" s="81"/>
      <c r="H17" s="72" t="str">
        <f>+IF(G17="","",(LOOKUP(G17,CriterioControl,CriteriosControles!$B$2:$B$15)))</f>
        <v/>
      </c>
      <c r="I17" s="81"/>
      <c r="J17" s="72" t="str">
        <f>+IF(I17="","",(LOOKUP(I17,CriterioControl,CriteriosControles!$B$2:$B$15)))</f>
        <v/>
      </c>
      <c r="K17" s="81"/>
      <c r="L17" s="72" t="str">
        <f>+IF(K17="","",(LOOKUP(K17,CriterioControl,CriteriosControles!$B$2:$B$15)))</f>
        <v/>
      </c>
      <c r="M17" s="81"/>
      <c r="N17" s="72" t="str">
        <f>+IF(M17="","",(LOOKUP(M17,CriterioControl,CriteriosControles!$B$2:$B$15)))</f>
        <v/>
      </c>
      <c r="O17" s="73"/>
      <c r="P17" s="72" t="str">
        <f>+IF(O17="","",(LOOKUP(O17,CriterioControl,CriteriosControles!$B$2:$B$15)))</f>
        <v/>
      </c>
      <c r="Q17" s="73"/>
      <c r="R17" s="72" t="str">
        <f>+IF(Q17="","",(LOOKUP(Q17,CriterioControl,CriteriosControles!$B$2:$B$15)))</f>
        <v/>
      </c>
      <c r="S17" s="73"/>
      <c r="T17" s="72" t="str">
        <f>+IF(S17="","",(LOOKUP(S17,CriterioControl,CriteriosControles!$B$2:$B$15)))</f>
        <v/>
      </c>
      <c r="U17" s="73"/>
      <c r="V17" s="72" t="str">
        <f>+IF(U17="","",(LOOKUP(U17,CriterioControl,CriteriosControles!$B$2:$B$15)))</f>
        <v/>
      </c>
      <c r="W17" s="73"/>
      <c r="X17" s="72" t="str">
        <f>+IF(W17="","",(LOOKUP(W17,CriterioControl,CriteriosControles!$B$2:$B$15)))</f>
        <v/>
      </c>
      <c r="Y17" s="73"/>
      <c r="Z17" s="72" t="str">
        <f>+IF(Y17="","",(LOOKUP(Y17,CriterioControl,CriteriosControles!$B$2:$B$15)))</f>
        <v/>
      </c>
      <c r="AA17" s="73"/>
      <c r="AB17" s="72" t="str">
        <f>+IF(AA17="","",(LOOKUP(AA17,CriterioControl,CriteriosControles!$B$2:$B$15)))</f>
        <v/>
      </c>
      <c r="AC17" s="74" t="e">
        <f t="shared" si="3"/>
        <v>#DIV/0!</v>
      </c>
      <c r="AD17" s="74" t="e">
        <f t="shared" ref="AD17:AD23" si="5">1-AC17</f>
        <v>#DIV/0!</v>
      </c>
      <c r="AE17" s="75" t="e">
        <f t="shared" si="4"/>
        <v>#REF!</v>
      </c>
    </row>
    <row r="18" spans="1:31" x14ac:dyDescent="0.25">
      <c r="A18" s="58"/>
      <c r="B18" s="73" t="e">
        <f>Riesgos!#REF!</f>
        <v>#REF!</v>
      </c>
      <c r="C18" s="73"/>
      <c r="D18" s="72"/>
      <c r="E18" s="81"/>
      <c r="F18" s="72" t="str">
        <f>+IF(E18="","",(LOOKUP(E18,CriterioControl,CriteriosControles!$B$2:$B$15)))</f>
        <v/>
      </c>
      <c r="G18" s="81"/>
      <c r="H18" s="72" t="str">
        <f>+IF(G18="","",(LOOKUP(G18,CriterioControl,CriteriosControles!$B$2:$B$15)))</f>
        <v/>
      </c>
      <c r="I18" s="81"/>
      <c r="J18" s="72" t="str">
        <f>+IF(I18="","",(LOOKUP(I18,CriterioControl,CriteriosControles!$B$2:$B$15)))</f>
        <v/>
      </c>
      <c r="K18" s="81"/>
      <c r="L18" s="72" t="str">
        <f>+IF(K18="","",(LOOKUP(K18,CriterioControl,CriteriosControles!$B$2:$B$15)))</f>
        <v/>
      </c>
      <c r="M18" s="81"/>
      <c r="N18" s="72" t="str">
        <f>+IF(M18="","",(LOOKUP(M18,CriterioControl,CriteriosControles!$B$2:$B$15)))</f>
        <v/>
      </c>
      <c r="O18" s="73"/>
      <c r="P18" s="72" t="str">
        <f>+IF(O18="","",(LOOKUP(O18,CriterioControl,CriteriosControles!$B$2:$B$15)))</f>
        <v/>
      </c>
      <c r="Q18" s="73"/>
      <c r="R18" s="72" t="str">
        <f>+IF(Q18="","",(LOOKUP(Q18,CriterioControl,CriteriosControles!$B$2:$B$15)))</f>
        <v/>
      </c>
      <c r="S18" s="73"/>
      <c r="T18" s="72" t="str">
        <f>+IF(S18="","",(LOOKUP(S18,CriterioControl,CriteriosControles!$B$2:$B$15)))</f>
        <v/>
      </c>
      <c r="U18" s="73"/>
      <c r="V18" s="72" t="str">
        <f>+IF(U18="","",(LOOKUP(U18,CriterioControl,CriteriosControles!$B$2:$B$15)))</f>
        <v/>
      </c>
      <c r="W18" s="73"/>
      <c r="X18" s="72" t="str">
        <f>+IF(W18="","",(LOOKUP(W18,CriterioControl,CriteriosControles!$B$2:$B$15)))</f>
        <v/>
      </c>
      <c r="Y18" s="73"/>
      <c r="Z18" s="72" t="str">
        <f>+IF(Y18="","",(LOOKUP(Y18,CriterioControl,CriteriosControles!$B$2:$B$15)))</f>
        <v/>
      </c>
      <c r="AA18" s="73"/>
      <c r="AB18" s="72" t="str">
        <f>+IF(AA18="","",(LOOKUP(AA18,CriterioControl,CriteriosControles!$B$2:$B$15)))</f>
        <v/>
      </c>
      <c r="AC18" s="74" t="e">
        <f t="shared" si="3"/>
        <v>#DIV/0!</v>
      </c>
      <c r="AD18" s="74" t="e">
        <f t="shared" si="5"/>
        <v>#DIV/0!</v>
      </c>
      <c r="AE18" s="75" t="e">
        <f t="shared" si="4"/>
        <v>#REF!</v>
      </c>
    </row>
    <row r="19" spans="1:31" x14ac:dyDescent="0.25">
      <c r="A19" s="58"/>
      <c r="B19" s="73" t="e">
        <f>Riesgos!#REF!</f>
        <v>#REF!</v>
      </c>
      <c r="C19" s="73"/>
      <c r="D19" s="72"/>
      <c r="E19" s="81"/>
      <c r="F19" s="72" t="str">
        <f>+IF(E19="","",(LOOKUP(E19,CriterioControl,CriteriosControles!$B$2:$B$15)))</f>
        <v/>
      </c>
      <c r="G19" s="81"/>
      <c r="H19" s="72" t="str">
        <f>+IF(G19="","",(LOOKUP(G19,CriterioControl,CriteriosControles!$B$2:$B$15)))</f>
        <v/>
      </c>
      <c r="I19" s="81"/>
      <c r="J19" s="72" t="str">
        <f>+IF(I19="","",(LOOKUP(I19,CriterioControl,CriteriosControles!$B$2:$B$15)))</f>
        <v/>
      </c>
      <c r="K19" s="81"/>
      <c r="L19" s="72" t="str">
        <f>+IF(K19="","",(LOOKUP(K19,CriterioControl,CriteriosControles!$B$2:$B$15)))</f>
        <v/>
      </c>
      <c r="M19" s="81"/>
      <c r="N19" s="72" t="str">
        <f>+IF(M19="","",(LOOKUP(M19,CriterioControl,CriteriosControles!$B$2:$B$15)))</f>
        <v/>
      </c>
      <c r="O19" s="73"/>
      <c r="P19" s="72" t="str">
        <f>+IF(O19="","",(LOOKUP(O19,CriterioControl,CriteriosControles!$B$2:$B$15)))</f>
        <v/>
      </c>
      <c r="Q19" s="73"/>
      <c r="R19" s="72" t="str">
        <f>+IF(Q19="","",(LOOKUP(Q19,CriterioControl,CriteriosControles!$B$2:$B$15)))</f>
        <v/>
      </c>
      <c r="S19" s="73"/>
      <c r="T19" s="72" t="str">
        <f>+IF(S19="","",(LOOKUP(S19,CriterioControl,CriteriosControles!$B$2:$B$15)))</f>
        <v/>
      </c>
      <c r="U19" s="73"/>
      <c r="V19" s="72" t="str">
        <f>+IF(U19="","",(LOOKUP(U19,CriterioControl,CriteriosControles!$B$2:$B$15)))</f>
        <v/>
      </c>
      <c r="W19" s="73"/>
      <c r="X19" s="72" t="str">
        <f>+IF(W19="","",(LOOKUP(W19,CriterioControl,CriteriosControles!$B$2:$B$15)))</f>
        <v/>
      </c>
      <c r="Y19" s="73"/>
      <c r="Z19" s="72" t="str">
        <f>+IF(Y19="","",(LOOKUP(Y19,CriterioControl,CriteriosControles!$B$2:$B$15)))</f>
        <v/>
      </c>
      <c r="AA19" s="73"/>
      <c r="AB19" s="72" t="str">
        <f>+IF(AA19="","",(LOOKUP(AA19,CriterioControl,CriteriosControles!$B$2:$B$15)))</f>
        <v/>
      </c>
      <c r="AC19" s="74" t="e">
        <f t="shared" si="3"/>
        <v>#DIV/0!</v>
      </c>
      <c r="AD19" s="74" t="e">
        <f t="shared" si="5"/>
        <v>#DIV/0!</v>
      </c>
      <c r="AE19" s="75" t="e">
        <f t="shared" si="4"/>
        <v>#REF!</v>
      </c>
    </row>
    <row r="20" spans="1:31" x14ac:dyDescent="0.25">
      <c r="A20" s="58"/>
      <c r="B20" s="73" t="e">
        <f>Riesgos!#REF!</f>
        <v>#REF!</v>
      </c>
      <c r="C20" s="73"/>
      <c r="D20" s="72"/>
      <c r="E20" s="81"/>
      <c r="F20" s="72" t="str">
        <f>+IF(E20="","",(LOOKUP(E20,CriterioControl,CriteriosControles!$B$2:$B$15)))</f>
        <v/>
      </c>
      <c r="G20" s="81"/>
      <c r="H20" s="72" t="str">
        <f>+IF(G20="","",(LOOKUP(G20,CriterioControl,CriteriosControles!$B$2:$B$15)))</f>
        <v/>
      </c>
      <c r="I20" s="81"/>
      <c r="J20" s="72" t="str">
        <f>+IF(I20="","",(LOOKUP(I20,CriterioControl,CriteriosControles!$B$2:$B$15)))</f>
        <v/>
      </c>
      <c r="K20" s="81"/>
      <c r="L20" s="72" t="str">
        <f>+IF(K20="","",(LOOKUP(K20,CriterioControl,CriteriosControles!$B$2:$B$15)))</f>
        <v/>
      </c>
      <c r="M20" s="81"/>
      <c r="N20" s="72" t="str">
        <f>+IF(M20="","",(LOOKUP(M20,CriterioControl,CriteriosControles!$B$2:$B$15)))</f>
        <v/>
      </c>
      <c r="O20" s="73"/>
      <c r="P20" s="72" t="str">
        <f>+IF(O20="","",(LOOKUP(O20,CriterioControl,CriteriosControles!$B$2:$B$15)))</f>
        <v/>
      </c>
      <c r="Q20" s="73"/>
      <c r="R20" s="72" t="str">
        <f>+IF(Q20="","",(LOOKUP(Q20,CriterioControl,CriteriosControles!$B$2:$B$15)))</f>
        <v/>
      </c>
      <c r="S20" s="73"/>
      <c r="T20" s="72" t="str">
        <f>+IF(S20="","",(LOOKUP(S20,CriterioControl,CriteriosControles!$B$2:$B$15)))</f>
        <v/>
      </c>
      <c r="U20" s="73"/>
      <c r="V20" s="72" t="str">
        <f>+IF(U20="","",(LOOKUP(U20,CriterioControl,CriteriosControles!$B$2:$B$15)))</f>
        <v/>
      </c>
      <c r="W20" s="73"/>
      <c r="X20" s="72" t="str">
        <f>+IF(W20="","",(LOOKUP(W20,CriterioControl,CriteriosControles!$B$2:$B$15)))</f>
        <v/>
      </c>
      <c r="Y20" s="73"/>
      <c r="Z20" s="72" t="str">
        <f>+IF(Y20="","",(LOOKUP(Y20,CriterioControl,CriteriosControles!$B$2:$B$15)))</f>
        <v/>
      </c>
      <c r="AA20" s="73"/>
      <c r="AB20" s="72" t="str">
        <f>+IF(AA20="","",(LOOKUP(AA20,CriterioControl,CriteriosControles!$B$2:$B$15)))</f>
        <v/>
      </c>
      <c r="AC20" s="74" t="e">
        <f t="shared" si="3"/>
        <v>#DIV/0!</v>
      </c>
      <c r="AD20" s="74" t="e">
        <f t="shared" si="5"/>
        <v>#DIV/0!</v>
      </c>
      <c r="AE20" s="75" t="e">
        <f t="shared" si="4"/>
        <v>#REF!</v>
      </c>
    </row>
    <row r="21" spans="1:31" ht="33.75" customHeight="1" x14ac:dyDescent="0.25">
      <c r="A21" s="58"/>
      <c r="B21" s="73" t="e">
        <f>Riesgos!#REF!</f>
        <v>#REF!</v>
      </c>
      <c r="C21" s="73"/>
      <c r="D21" s="72"/>
      <c r="E21" s="81"/>
      <c r="F21" s="72" t="str">
        <f>+IF(E21="","",(LOOKUP(E21,CriterioControl,CriteriosControles!$B$2:$B$15)))</f>
        <v/>
      </c>
      <c r="G21" s="81"/>
      <c r="H21" s="72" t="str">
        <f>+IF(G21="","",(LOOKUP(G21,CriterioControl,CriteriosControles!$B$2:$B$15)))</f>
        <v/>
      </c>
      <c r="I21" s="81"/>
      <c r="J21" s="72" t="str">
        <f>+IF(I21="","",(LOOKUP(I21,CriterioControl,CriteriosControles!$B$2:$B$15)))</f>
        <v/>
      </c>
      <c r="K21" s="81"/>
      <c r="L21" s="72" t="str">
        <f>+IF(K21="","",(LOOKUP(K21,CriterioControl,CriteriosControles!$B$2:$B$15)))</f>
        <v/>
      </c>
      <c r="M21" s="81"/>
      <c r="N21" s="72" t="str">
        <f>+IF(M21="","",(LOOKUP(M21,CriterioControl,CriteriosControles!$B$2:$B$15)))</f>
        <v/>
      </c>
      <c r="O21" s="73"/>
      <c r="P21" s="72" t="str">
        <f>+IF(O21="","",(LOOKUP(O21,CriterioControl,CriteriosControles!$B$2:$B$15)))</f>
        <v/>
      </c>
      <c r="Q21" s="73"/>
      <c r="R21" s="72" t="str">
        <f>+IF(Q21="","",(LOOKUP(Q21,CriterioControl,CriteriosControles!$B$2:$B$15)))</f>
        <v/>
      </c>
      <c r="S21" s="73"/>
      <c r="T21" s="72" t="str">
        <f>+IF(S21="","",(LOOKUP(S21,CriterioControl,CriteriosControles!$B$2:$B$15)))</f>
        <v/>
      </c>
      <c r="U21" s="73"/>
      <c r="V21" s="72" t="str">
        <f>+IF(U21="","",(LOOKUP(U21,CriterioControl,CriteriosControles!$B$2:$B$15)))</f>
        <v/>
      </c>
      <c r="W21" s="73"/>
      <c r="X21" s="72" t="str">
        <f>+IF(W21="","",(LOOKUP(W21,CriterioControl,CriteriosControles!$B$2:$B$15)))</f>
        <v/>
      </c>
      <c r="Y21" s="73"/>
      <c r="Z21" s="72" t="str">
        <f>+IF(Y21="","",(LOOKUP(Y21,CriterioControl,CriteriosControles!$B$2:$B$15)))</f>
        <v/>
      </c>
      <c r="AA21" s="73"/>
      <c r="AB21" s="72" t="str">
        <f>+IF(AA21="","",(LOOKUP(AA21,CriterioControl,CriteriosControles!$B$2:$B$15)))</f>
        <v/>
      </c>
      <c r="AC21" s="74" t="e">
        <f t="shared" si="3"/>
        <v>#DIV/0!</v>
      </c>
      <c r="AD21" s="74" t="e">
        <f t="shared" si="5"/>
        <v>#DIV/0!</v>
      </c>
      <c r="AE21" s="75" t="e">
        <f t="shared" si="4"/>
        <v>#REF!</v>
      </c>
    </row>
    <row r="22" spans="1:31" x14ac:dyDescent="0.25">
      <c r="A22" s="58"/>
      <c r="B22" s="73" t="e">
        <f>Riesgos!#REF!</f>
        <v>#REF!</v>
      </c>
      <c r="C22" s="73"/>
      <c r="D22" s="72"/>
      <c r="E22" s="81"/>
      <c r="F22" s="72" t="str">
        <f>+IF(E22="","",(LOOKUP(E22,CriterioControl,CriteriosControles!$B$2:$B$15)))</f>
        <v/>
      </c>
      <c r="G22" s="81"/>
      <c r="H22" s="72" t="str">
        <f>+IF(G22="","",(LOOKUP(G22,CriterioControl,CriteriosControles!$B$2:$B$15)))</f>
        <v/>
      </c>
      <c r="I22" s="81"/>
      <c r="J22" s="72" t="str">
        <f>+IF(I22="","",(LOOKUP(I22,CriterioControl,CriteriosControles!$B$2:$B$15)))</f>
        <v/>
      </c>
      <c r="K22" s="81"/>
      <c r="L22" s="72" t="str">
        <f>+IF(K22="","",(LOOKUP(K22,CriterioControl,CriteriosControles!$B$2:$B$15)))</f>
        <v/>
      </c>
      <c r="M22" s="81"/>
      <c r="N22" s="72" t="str">
        <f>+IF(M22="","",(LOOKUP(M22,CriterioControl,CriteriosControles!$B$2:$B$15)))</f>
        <v/>
      </c>
      <c r="O22" s="73"/>
      <c r="P22" s="72" t="str">
        <f>+IF(O22="","",(LOOKUP(O22,CriterioControl,CriteriosControles!$B$2:$B$15)))</f>
        <v/>
      </c>
      <c r="Q22" s="73"/>
      <c r="R22" s="72" t="str">
        <f>+IF(Q22="","",(LOOKUP(Q22,CriterioControl,CriteriosControles!$B$2:$B$15)))</f>
        <v/>
      </c>
      <c r="S22" s="73"/>
      <c r="T22" s="72" t="str">
        <f>+IF(S22="","",(LOOKUP(S22,CriterioControl,CriteriosControles!$B$2:$B$15)))</f>
        <v/>
      </c>
      <c r="U22" s="73"/>
      <c r="V22" s="72" t="str">
        <f>+IF(U22="","",(LOOKUP(U22,CriterioControl,CriteriosControles!$B$2:$B$15)))</f>
        <v/>
      </c>
      <c r="W22" s="73"/>
      <c r="X22" s="72" t="str">
        <f>+IF(W22="","",(LOOKUP(W22,CriterioControl,CriteriosControles!$B$2:$B$15)))</f>
        <v/>
      </c>
      <c r="Y22" s="73"/>
      <c r="Z22" s="72" t="str">
        <f>+IF(Y22="","",(LOOKUP(Y22,CriterioControl,CriteriosControles!$B$2:$B$15)))</f>
        <v/>
      </c>
      <c r="AA22" s="73"/>
      <c r="AB22" s="72" t="str">
        <f>+IF(AA22="","",(LOOKUP(AA22,CriterioControl,CriteriosControles!$B$2:$B$15)))</f>
        <v/>
      </c>
      <c r="AC22" s="74" t="e">
        <f t="shared" si="3"/>
        <v>#DIV/0!</v>
      </c>
      <c r="AD22" s="74" t="e">
        <f t="shared" si="5"/>
        <v>#DIV/0!</v>
      </c>
      <c r="AE22" s="75" t="e">
        <f t="shared" si="4"/>
        <v>#REF!</v>
      </c>
    </row>
    <row r="23" spans="1:31" x14ac:dyDescent="0.25">
      <c r="A23" s="58"/>
      <c r="B23" s="73" t="e">
        <f>Riesgos!#REF!</f>
        <v>#REF!</v>
      </c>
      <c r="C23" s="73"/>
      <c r="D23" s="72"/>
      <c r="E23" s="81"/>
      <c r="F23" s="72" t="str">
        <f>+IF(E23="","",(LOOKUP(E23,CriterioControl,CriteriosControles!$B$2:$B$15)))</f>
        <v/>
      </c>
      <c r="G23" s="81"/>
      <c r="H23" s="72" t="str">
        <f>+IF(G23="","",(LOOKUP(G23,CriterioControl,CriteriosControles!$B$2:$B$15)))</f>
        <v/>
      </c>
      <c r="I23" s="81"/>
      <c r="J23" s="72" t="str">
        <f>+IF(I23="","",(LOOKUP(I23,CriterioControl,CriteriosControles!$B$2:$B$15)))</f>
        <v/>
      </c>
      <c r="K23" s="81"/>
      <c r="L23" s="72" t="str">
        <f>+IF(K23="","",(LOOKUP(K23,CriterioControl,CriteriosControles!$B$2:$B$15)))</f>
        <v/>
      </c>
      <c r="M23" s="81"/>
      <c r="N23" s="72" t="str">
        <f>+IF(M23="","",(LOOKUP(M23,CriterioControl,CriteriosControles!$B$2:$B$15)))</f>
        <v/>
      </c>
      <c r="O23" s="73"/>
      <c r="P23" s="72" t="str">
        <f>+IF(O23="","",(LOOKUP(O23,CriterioControl,CriteriosControles!$B$2:$B$15)))</f>
        <v/>
      </c>
      <c r="Q23" s="73"/>
      <c r="R23" s="72" t="str">
        <f>+IF(Q23="","",(LOOKUP(Q23,CriterioControl,CriteriosControles!$B$2:$B$15)))</f>
        <v/>
      </c>
      <c r="S23" s="73"/>
      <c r="T23" s="72" t="str">
        <f>+IF(S23="","",(LOOKUP(S23,CriterioControl,CriteriosControles!$B$2:$B$15)))</f>
        <v/>
      </c>
      <c r="U23" s="73"/>
      <c r="V23" s="72" t="str">
        <f>+IF(U23="","",(LOOKUP(U23,CriterioControl,CriteriosControles!$B$2:$B$15)))</f>
        <v/>
      </c>
      <c r="W23" s="73"/>
      <c r="X23" s="72" t="str">
        <f>+IF(W23="","",(LOOKUP(W23,CriterioControl,CriteriosControles!$B$2:$B$15)))</f>
        <v/>
      </c>
      <c r="Y23" s="73"/>
      <c r="Z23" s="72" t="str">
        <f>+IF(Y23="","",(LOOKUP(Y23,CriterioControl,CriteriosControles!$B$2:$B$15)))</f>
        <v/>
      </c>
      <c r="AA23" s="73"/>
      <c r="AB23" s="72" t="str">
        <f>+IF(AA23="","",(LOOKUP(AA23,CriterioControl,CriteriosControles!$B$2:$B$15)))</f>
        <v/>
      </c>
      <c r="AC23" s="74" t="e">
        <f t="shared" si="3"/>
        <v>#DIV/0!</v>
      </c>
      <c r="AD23" s="74" t="e">
        <f t="shared" si="5"/>
        <v>#DIV/0!</v>
      </c>
      <c r="AE23" s="75" t="e">
        <f t="shared" si="4"/>
        <v>#REF!</v>
      </c>
    </row>
  </sheetData>
  <sheetProtection selectLockedCells="1"/>
  <autoFilter ref="A3:AE23" xr:uid="{00000000-0009-0000-0000-000003000000}"/>
  <mergeCells count="19">
    <mergeCell ref="AD1:AD3"/>
    <mergeCell ref="AE1:AE3"/>
    <mergeCell ref="W2:X2"/>
    <mergeCell ref="Y2:Z2"/>
    <mergeCell ref="AA2:AB2"/>
    <mergeCell ref="AC1:AC3"/>
    <mergeCell ref="E2:F2"/>
    <mergeCell ref="A1:A3"/>
    <mergeCell ref="E1:AB1"/>
    <mergeCell ref="B1:B3"/>
    <mergeCell ref="G2:H2"/>
    <mergeCell ref="I2:J2"/>
    <mergeCell ref="K2:L2"/>
    <mergeCell ref="M2:N2"/>
    <mergeCell ref="O2:P2"/>
    <mergeCell ref="Q2:R2"/>
    <mergeCell ref="S2:T2"/>
    <mergeCell ref="U2:V2"/>
    <mergeCell ref="D1:D3"/>
  </mergeCells>
  <conditionalFormatting sqref="F25:J1048576 F24:I24 E1 F4:F7 F15:F23">
    <cfRule type="cellIs" dxfId="48" priority="68" operator="notEqual">
      <formula>""</formula>
    </cfRule>
  </conditionalFormatting>
  <conditionalFormatting sqref="H4:H7 H15:H23">
    <cfRule type="cellIs" dxfId="47" priority="35" operator="notEqual">
      <formula>""</formula>
    </cfRule>
  </conditionalFormatting>
  <conditionalFormatting sqref="J4:J7 J15:J23">
    <cfRule type="cellIs" dxfId="46" priority="34" operator="notEqual">
      <formula>""</formula>
    </cfRule>
  </conditionalFormatting>
  <conditionalFormatting sqref="L4:L7 L15:L23">
    <cfRule type="cellIs" dxfId="45" priority="33" operator="notEqual">
      <formula>""</formula>
    </cfRule>
  </conditionalFormatting>
  <conditionalFormatting sqref="N4:N7 N15:N23">
    <cfRule type="cellIs" dxfId="44" priority="32" operator="notEqual">
      <formula>""</formula>
    </cfRule>
  </conditionalFormatting>
  <conditionalFormatting sqref="P4:P7 P15:P23">
    <cfRule type="cellIs" dxfId="43" priority="31" operator="notEqual">
      <formula>""</formula>
    </cfRule>
  </conditionalFormatting>
  <conditionalFormatting sqref="R4:R7 R15:R23">
    <cfRule type="cellIs" dxfId="42" priority="30" operator="notEqual">
      <formula>""</formula>
    </cfRule>
  </conditionalFormatting>
  <conditionalFormatting sqref="T4:T7 T15:T23">
    <cfRule type="cellIs" dxfId="41" priority="29" operator="notEqual">
      <formula>""</formula>
    </cfRule>
  </conditionalFormatting>
  <conditionalFormatting sqref="V4:V7 V15:V23">
    <cfRule type="cellIs" dxfId="40" priority="28" operator="notEqual">
      <formula>""</formula>
    </cfRule>
  </conditionalFormatting>
  <conditionalFormatting sqref="X4:X7 X15:X23">
    <cfRule type="cellIs" dxfId="39" priority="27" operator="notEqual">
      <formula>""</formula>
    </cfRule>
  </conditionalFormatting>
  <conditionalFormatting sqref="Z4:Z7 Z15:Z23">
    <cfRule type="cellIs" dxfId="38" priority="26" operator="notEqual">
      <formula>""</formula>
    </cfRule>
  </conditionalFormatting>
  <conditionalFormatting sqref="AB4:AB7 AB15:AB23">
    <cfRule type="cellIs" dxfId="37" priority="25" operator="notEqual">
      <formula>""</formula>
    </cfRule>
  </conditionalFormatting>
  <conditionalFormatting sqref="F8">
    <cfRule type="cellIs" dxfId="36" priority="24" operator="notEqual">
      <formula>""</formula>
    </cfRule>
  </conditionalFormatting>
  <conditionalFormatting sqref="H8">
    <cfRule type="cellIs" dxfId="35" priority="23" operator="notEqual">
      <formula>""</formula>
    </cfRule>
  </conditionalFormatting>
  <conditionalFormatting sqref="J8">
    <cfRule type="cellIs" dxfId="34" priority="22" operator="notEqual">
      <formula>""</formula>
    </cfRule>
  </conditionalFormatting>
  <conditionalFormatting sqref="L8">
    <cfRule type="cellIs" dxfId="33" priority="21" operator="notEqual">
      <formula>""</formula>
    </cfRule>
  </conditionalFormatting>
  <conditionalFormatting sqref="N8">
    <cfRule type="cellIs" dxfId="32" priority="20" operator="notEqual">
      <formula>""</formula>
    </cfRule>
  </conditionalFormatting>
  <conditionalFormatting sqref="P8">
    <cfRule type="cellIs" dxfId="31" priority="19" operator="notEqual">
      <formula>""</formula>
    </cfRule>
  </conditionalFormatting>
  <conditionalFormatting sqref="R8">
    <cfRule type="cellIs" dxfId="30" priority="18" operator="notEqual">
      <formula>""</formula>
    </cfRule>
  </conditionalFormatting>
  <conditionalFormatting sqref="T8">
    <cfRule type="cellIs" dxfId="29" priority="17" operator="notEqual">
      <formula>""</formula>
    </cfRule>
  </conditionalFormatting>
  <conditionalFormatting sqref="V8">
    <cfRule type="cellIs" dxfId="28" priority="16" operator="notEqual">
      <formula>""</formula>
    </cfRule>
  </conditionalFormatting>
  <conditionalFormatting sqref="X8">
    <cfRule type="cellIs" dxfId="27" priority="15" operator="notEqual">
      <formula>""</formula>
    </cfRule>
  </conditionalFormatting>
  <conditionalFormatting sqref="Z8">
    <cfRule type="cellIs" dxfId="26" priority="14" operator="notEqual">
      <formula>""</formula>
    </cfRule>
  </conditionalFormatting>
  <conditionalFormatting sqref="AB8">
    <cfRule type="cellIs" dxfId="25" priority="13" operator="notEqual">
      <formula>""</formula>
    </cfRule>
  </conditionalFormatting>
  <conditionalFormatting sqref="F9:F14">
    <cfRule type="cellIs" dxfId="24" priority="12" operator="notEqual">
      <formula>""</formula>
    </cfRule>
  </conditionalFormatting>
  <conditionalFormatting sqref="H9:H14">
    <cfRule type="cellIs" dxfId="23" priority="11" operator="notEqual">
      <formula>""</formula>
    </cfRule>
  </conditionalFormatting>
  <conditionalFormatting sqref="J9:J14">
    <cfRule type="cellIs" dxfId="22" priority="10" operator="notEqual">
      <formula>""</formula>
    </cfRule>
  </conditionalFormatting>
  <conditionalFormatting sqref="L9:L14">
    <cfRule type="cellIs" dxfId="21" priority="9" operator="notEqual">
      <formula>""</formula>
    </cfRule>
  </conditionalFormatting>
  <conditionalFormatting sqref="N9:N14">
    <cfRule type="cellIs" dxfId="20" priority="8" operator="notEqual">
      <formula>""</formula>
    </cfRule>
  </conditionalFormatting>
  <conditionalFormatting sqref="P9:P14">
    <cfRule type="cellIs" dxfId="19" priority="7" operator="notEqual">
      <formula>""</formula>
    </cfRule>
  </conditionalFormatting>
  <conditionalFormatting sqref="R9:R14">
    <cfRule type="cellIs" dxfId="18" priority="6" operator="notEqual">
      <formula>""</formula>
    </cfRule>
  </conditionalFormatting>
  <conditionalFormatting sqref="T9:T14">
    <cfRule type="cellIs" dxfId="17" priority="5" operator="notEqual">
      <formula>""</formula>
    </cfRule>
  </conditionalFormatting>
  <conditionalFormatting sqref="V9:V14">
    <cfRule type="cellIs" dxfId="16" priority="4" operator="notEqual">
      <formula>""</formula>
    </cfRule>
  </conditionalFormatting>
  <conditionalFormatting sqref="X9:X14">
    <cfRule type="cellIs" dxfId="15" priority="3" operator="notEqual">
      <formula>""</formula>
    </cfRule>
  </conditionalFormatting>
  <conditionalFormatting sqref="Z9:Z14">
    <cfRule type="cellIs" dxfId="14" priority="2" operator="notEqual">
      <formula>""</formula>
    </cfRule>
  </conditionalFormatting>
  <conditionalFormatting sqref="AB9:AB14">
    <cfRule type="cellIs" dxfId="13" priority="1" operator="notEqual">
      <formula>""</formula>
    </cfRule>
  </conditionalFormatting>
  <dataValidations count="1">
    <dataValidation type="list" allowBlank="1" showInputMessage="1" showErrorMessage="1" sqref="AA4:AA23 Y4:Y23 W4:W23 U4:U23 S4:S23 Q4:Q23 O4:O23 M4:M23 K4:K23 I4:I23 G4:G23 E4:E23" xr:uid="{00000000-0002-0000-0300-000000000000}">
      <formula1>CriterioControl</formula1>
    </dataValidation>
  </dataValidations>
  <printOptions horizontalCentered="1"/>
  <pageMargins left="1.1811023622047245" right="0" top="0" bottom="0" header="0" footer="0"/>
  <pageSetup paperSize="5" scale="61" orientation="landscape"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5"/>
  <sheetViews>
    <sheetView topLeftCell="B1" workbookViewId="0">
      <selection activeCell="A4" sqref="A4"/>
    </sheetView>
  </sheetViews>
  <sheetFormatPr baseColWidth="10" defaultRowHeight="15" x14ac:dyDescent="0.25"/>
  <cols>
    <col min="1" max="1" width="50.140625" customWidth="1"/>
  </cols>
  <sheetData>
    <row r="1" spans="1:2" x14ac:dyDescent="0.25">
      <c r="A1" s="157" t="s">
        <v>126</v>
      </c>
      <c r="B1" s="157"/>
    </row>
    <row r="2" spans="1:2" x14ac:dyDescent="0.25">
      <c r="A2" t="s">
        <v>129</v>
      </c>
      <c r="B2" s="71" t="s">
        <v>127</v>
      </c>
    </row>
    <row r="3" spans="1:2" x14ac:dyDescent="0.25">
      <c r="A3" t="s">
        <v>130</v>
      </c>
      <c r="B3" s="71" t="s">
        <v>128</v>
      </c>
    </row>
    <row r="4" spans="1:2" x14ac:dyDescent="0.25">
      <c r="A4" t="s">
        <v>131</v>
      </c>
      <c r="B4" s="71">
        <v>1</v>
      </c>
    </row>
    <row r="5" spans="1:2" x14ac:dyDescent="0.25">
      <c r="A5" t="s">
        <v>132</v>
      </c>
      <c r="B5" s="71">
        <v>1</v>
      </c>
    </row>
    <row r="6" spans="1:2" x14ac:dyDescent="0.25">
      <c r="A6" t="s">
        <v>133</v>
      </c>
      <c r="B6" s="71">
        <v>4</v>
      </c>
    </row>
    <row r="7" spans="1:2" x14ac:dyDescent="0.25">
      <c r="A7" t="s">
        <v>134</v>
      </c>
      <c r="B7" s="71">
        <v>5</v>
      </c>
    </row>
    <row r="8" spans="1:2" x14ac:dyDescent="0.25">
      <c r="A8" t="s">
        <v>135</v>
      </c>
      <c r="B8" s="71">
        <v>1</v>
      </c>
    </row>
    <row r="9" spans="1:2" x14ac:dyDescent="0.25">
      <c r="A9" t="s">
        <v>136</v>
      </c>
      <c r="B9" s="71">
        <v>1</v>
      </c>
    </row>
    <row r="10" spans="1:2" x14ac:dyDescent="0.25">
      <c r="A10" t="s">
        <v>137</v>
      </c>
      <c r="B10" s="71">
        <v>3</v>
      </c>
    </row>
    <row r="11" spans="1:2" x14ac:dyDescent="0.25">
      <c r="A11" t="s">
        <v>138</v>
      </c>
      <c r="B11" s="71">
        <v>4</v>
      </c>
    </row>
    <row r="12" spans="1:2" x14ac:dyDescent="0.25">
      <c r="A12" t="s">
        <v>139</v>
      </c>
      <c r="B12" s="71">
        <v>1</v>
      </c>
    </row>
    <row r="13" spans="1:2" x14ac:dyDescent="0.25">
      <c r="A13" t="s">
        <v>140</v>
      </c>
      <c r="B13" s="71">
        <v>1</v>
      </c>
    </row>
    <row r="14" spans="1:2" x14ac:dyDescent="0.25">
      <c r="A14" t="s">
        <v>141</v>
      </c>
      <c r="B14" s="71">
        <v>2</v>
      </c>
    </row>
    <row r="15" spans="1:2" x14ac:dyDescent="0.25">
      <c r="A15" t="s">
        <v>142</v>
      </c>
      <c r="B15" s="71">
        <v>3</v>
      </c>
    </row>
  </sheetData>
  <mergeCells count="1">
    <mergeCell ref="A1:B1"/>
  </mergeCells>
  <pageMargins left="0.7" right="0.7" top="0.75" bottom="0.75" header="0.3" footer="0.3"/>
  <pageSetup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E24"/>
  <sheetViews>
    <sheetView workbookViewId="0">
      <selection activeCell="E20" sqref="E20"/>
    </sheetView>
  </sheetViews>
  <sheetFormatPr baseColWidth="10" defaultRowHeight="15" x14ac:dyDescent="0.25"/>
  <cols>
    <col min="3" max="4" width="19" customWidth="1"/>
    <col min="5" max="5" width="108.85546875" customWidth="1"/>
  </cols>
  <sheetData>
    <row r="1" spans="3:5" ht="15.75" thickBot="1" x14ac:dyDescent="0.3"/>
    <row r="2" spans="3:5" ht="19.5" thickBot="1" x14ac:dyDescent="0.3">
      <c r="C2" s="91" t="s">
        <v>116</v>
      </c>
      <c r="D2" s="92" t="s">
        <v>160</v>
      </c>
      <c r="E2" s="93" t="s">
        <v>161</v>
      </c>
    </row>
    <row r="3" spans="3:5" x14ac:dyDescent="0.25">
      <c r="C3" s="158" t="s">
        <v>162</v>
      </c>
      <c r="D3" s="161">
        <v>1</v>
      </c>
      <c r="E3" s="94" t="s">
        <v>171</v>
      </c>
    </row>
    <row r="4" spans="3:5" x14ac:dyDescent="0.25">
      <c r="C4" s="159"/>
      <c r="D4" s="162"/>
      <c r="E4" s="94" t="s">
        <v>172</v>
      </c>
    </row>
    <row r="5" spans="3:5" ht="15.75" thickBot="1" x14ac:dyDescent="0.3">
      <c r="C5" s="160"/>
      <c r="D5" s="163"/>
      <c r="E5" s="95" t="s">
        <v>173</v>
      </c>
    </row>
    <row r="6" spans="3:5" x14ac:dyDescent="0.25">
      <c r="C6" s="158" t="s">
        <v>163</v>
      </c>
      <c r="D6" s="161">
        <v>2</v>
      </c>
      <c r="E6" s="94" t="s">
        <v>174</v>
      </c>
    </row>
    <row r="7" spans="3:5" x14ac:dyDescent="0.25">
      <c r="C7" s="159"/>
      <c r="D7" s="162"/>
      <c r="E7" s="94" t="s">
        <v>175</v>
      </c>
    </row>
    <row r="8" spans="3:5" ht="15.75" thickBot="1" x14ac:dyDescent="0.3">
      <c r="C8" s="160"/>
      <c r="D8" s="163"/>
      <c r="E8" s="95" t="s">
        <v>176</v>
      </c>
    </row>
    <row r="9" spans="3:5" x14ac:dyDescent="0.25">
      <c r="C9" s="158" t="s">
        <v>164</v>
      </c>
      <c r="D9" s="161">
        <v>3</v>
      </c>
      <c r="E9" s="94" t="s">
        <v>165</v>
      </c>
    </row>
    <row r="10" spans="3:5" ht="38.25" x14ac:dyDescent="0.25">
      <c r="C10" s="159"/>
      <c r="D10" s="162"/>
      <c r="E10" s="94" t="s">
        <v>177</v>
      </c>
    </row>
    <row r="11" spans="3:5" x14ac:dyDescent="0.25">
      <c r="C11" s="159"/>
      <c r="D11" s="162"/>
      <c r="E11" s="94" t="s">
        <v>178</v>
      </c>
    </row>
    <row r="12" spans="3:5" x14ac:dyDescent="0.25">
      <c r="C12" s="159"/>
      <c r="D12" s="162"/>
      <c r="E12" s="94" t="s">
        <v>179</v>
      </c>
    </row>
    <row r="13" spans="3:5" x14ac:dyDescent="0.25">
      <c r="C13" s="159"/>
      <c r="D13" s="162"/>
      <c r="E13" s="94" t="s">
        <v>180</v>
      </c>
    </row>
    <row r="14" spans="3:5" ht="15.75" thickBot="1" x14ac:dyDescent="0.3">
      <c r="C14" s="160"/>
      <c r="D14" s="163"/>
      <c r="E14" s="95" t="s">
        <v>166</v>
      </c>
    </row>
    <row r="15" spans="3:5" x14ac:dyDescent="0.25">
      <c r="C15" s="158" t="s">
        <v>167</v>
      </c>
      <c r="D15" s="161">
        <v>4</v>
      </c>
      <c r="E15" s="94" t="s">
        <v>168</v>
      </c>
    </row>
    <row r="16" spans="3:5" x14ac:dyDescent="0.25">
      <c r="C16" s="159"/>
      <c r="D16" s="162"/>
      <c r="E16" s="94" t="s">
        <v>181</v>
      </c>
    </row>
    <row r="17" spans="3:5" x14ac:dyDescent="0.25">
      <c r="C17" s="159"/>
      <c r="D17" s="162"/>
      <c r="E17" s="94" t="s">
        <v>182</v>
      </c>
    </row>
    <row r="18" spans="3:5" x14ac:dyDescent="0.25">
      <c r="C18" s="159"/>
      <c r="D18" s="162"/>
      <c r="E18" s="94" t="s">
        <v>183</v>
      </c>
    </row>
    <row r="19" spans="3:5" ht="15.75" thickBot="1" x14ac:dyDescent="0.3">
      <c r="C19" s="160"/>
      <c r="D19" s="163"/>
      <c r="E19" s="95" t="s">
        <v>184</v>
      </c>
    </row>
    <row r="20" spans="3:5" x14ac:dyDescent="0.25">
      <c r="C20" s="158" t="s">
        <v>169</v>
      </c>
      <c r="D20" s="161">
        <v>5</v>
      </c>
      <c r="E20" s="94" t="s">
        <v>170</v>
      </c>
    </row>
    <row r="21" spans="3:5" x14ac:dyDescent="0.25">
      <c r="C21" s="159"/>
      <c r="D21" s="162"/>
      <c r="E21" s="94" t="s">
        <v>185</v>
      </c>
    </row>
    <row r="22" spans="3:5" x14ac:dyDescent="0.25">
      <c r="C22" s="159"/>
      <c r="D22" s="162"/>
      <c r="E22" s="94" t="s">
        <v>186</v>
      </c>
    </row>
    <row r="23" spans="3:5" x14ac:dyDescent="0.25">
      <c r="C23" s="159"/>
      <c r="D23" s="162"/>
      <c r="E23" s="94" t="s">
        <v>187</v>
      </c>
    </row>
    <row r="24" spans="3:5" ht="15.75" thickBot="1" x14ac:dyDescent="0.3">
      <c r="C24" s="160"/>
      <c r="D24" s="163"/>
      <c r="E24" s="95" t="s">
        <v>188</v>
      </c>
    </row>
  </sheetData>
  <mergeCells count="10">
    <mergeCell ref="C15:C19"/>
    <mergeCell ref="D15:D19"/>
    <mergeCell ref="C20:C24"/>
    <mergeCell ref="D20:D24"/>
    <mergeCell ref="C3:C5"/>
    <mergeCell ref="D3:D5"/>
    <mergeCell ref="C6:C8"/>
    <mergeCell ref="D6:D8"/>
    <mergeCell ref="C9:C14"/>
    <mergeCell ref="D9: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2"/>
  <sheetViews>
    <sheetView showGridLines="0" zoomScaleNormal="100" zoomScalePageLayoutView="125" workbookViewId="0">
      <selection activeCell="I13" sqref="I13"/>
    </sheetView>
  </sheetViews>
  <sheetFormatPr baseColWidth="10" defaultColWidth="9.140625" defaultRowHeight="15" x14ac:dyDescent="0.25"/>
  <cols>
    <col min="1" max="1" width="24.7109375" style="1" bestFit="1" customWidth="1"/>
    <col min="2" max="2" width="1.7109375" style="1" customWidth="1"/>
    <col min="3" max="3" width="26.42578125" style="1" customWidth="1"/>
    <col min="4" max="4" width="1.7109375" style="1" customWidth="1"/>
    <col min="5" max="5" width="9.140625" style="9"/>
    <col min="6" max="6" width="13.7109375" style="9" customWidth="1"/>
    <col min="7" max="7" width="36.42578125" style="9" customWidth="1"/>
    <col min="8" max="8" width="14.85546875" style="9" customWidth="1"/>
    <col min="9" max="9" width="25.42578125" style="33"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x14ac:dyDescent="0.25">
      <c r="A1" s="7" t="s">
        <v>58</v>
      </c>
      <c r="C1" s="7" t="s">
        <v>56</v>
      </c>
      <c r="E1" s="44" t="s">
        <v>11</v>
      </c>
      <c r="F1" s="44" t="s">
        <v>16</v>
      </c>
      <c r="G1" s="44" t="s">
        <v>36</v>
      </c>
      <c r="H1" s="44" t="s">
        <v>14</v>
      </c>
      <c r="I1" s="45" t="s">
        <v>23</v>
      </c>
      <c r="J1" s="46"/>
      <c r="K1" s="47" t="s">
        <v>20</v>
      </c>
      <c r="L1" s="47" t="s">
        <v>112</v>
      </c>
      <c r="M1" s="47" t="s">
        <v>117</v>
      </c>
      <c r="N1" s="47" t="s">
        <v>45</v>
      </c>
      <c r="O1" s="47" t="s">
        <v>47</v>
      </c>
      <c r="P1" s="47" t="s">
        <v>79</v>
      </c>
      <c r="Q1" s="47" t="s">
        <v>55</v>
      </c>
      <c r="R1" s="47" t="s">
        <v>80</v>
      </c>
      <c r="S1" s="47" t="s">
        <v>48</v>
      </c>
      <c r="T1" s="47" t="s">
        <v>54</v>
      </c>
      <c r="U1" s="46"/>
      <c r="V1" s="48"/>
    </row>
    <row r="2" spans="1:22" ht="18.75" x14ac:dyDescent="0.25">
      <c r="A2" s="8">
        <v>8</v>
      </c>
      <c r="C2" s="8">
        <v>8</v>
      </c>
      <c r="E2" s="49" t="s">
        <v>9</v>
      </c>
      <c r="F2" s="49" t="s">
        <v>28</v>
      </c>
      <c r="G2" s="49" t="s">
        <v>43</v>
      </c>
      <c r="H2" s="49" t="s">
        <v>21</v>
      </c>
      <c r="I2" s="82" t="s">
        <v>157</v>
      </c>
      <c r="J2" s="46"/>
      <c r="K2" s="49" t="s">
        <v>97</v>
      </c>
      <c r="L2" s="49" t="s">
        <v>102</v>
      </c>
      <c r="M2" s="49" t="s">
        <v>107</v>
      </c>
      <c r="N2" s="49" t="s">
        <v>44</v>
      </c>
      <c r="O2" s="49" t="s">
        <v>4</v>
      </c>
      <c r="P2" s="49" t="s">
        <v>44</v>
      </c>
      <c r="Q2" s="49" t="s">
        <v>2</v>
      </c>
      <c r="R2" s="49" t="s">
        <v>118</v>
      </c>
      <c r="S2" s="50">
        <v>1</v>
      </c>
      <c r="T2" s="49" t="s">
        <v>49</v>
      </c>
      <c r="U2" s="46"/>
      <c r="V2" s="46"/>
    </row>
    <row r="3" spans="1:22" ht="15.75" thickBot="1" x14ac:dyDescent="0.3">
      <c r="C3" s="17" t="s">
        <v>57</v>
      </c>
      <c r="E3" s="49" t="s">
        <v>10</v>
      </c>
      <c r="F3" s="49" t="s">
        <v>29</v>
      </c>
      <c r="G3" s="49" t="s">
        <v>33</v>
      </c>
      <c r="H3" s="49" t="s">
        <v>19</v>
      </c>
      <c r="I3" s="82" t="s">
        <v>201</v>
      </c>
      <c r="J3" s="46"/>
      <c r="K3" s="49" t="s">
        <v>98</v>
      </c>
      <c r="L3" s="49" t="s">
        <v>103</v>
      </c>
      <c r="M3" s="49" t="s">
        <v>108</v>
      </c>
      <c r="N3" s="49" t="s">
        <v>83</v>
      </c>
      <c r="O3" s="49" t="s">
        <v>6</v>
      </c>
      <c r="P3" s="49" t="s">
        <v>78</v>
      </c>
      <c r="Q3" s="49" t="s">
        <v>5</v>
      </c>
      <c r="R3" s="49" t="s">
        <v>119</v>
      </c>
      <c r="S3" s="50">
        <v>2</v>
      </c>
      <c r="T3" s="49" t="s">
        <v>50</v>
      </c>
      <c r="U3" s="46"/>
      <c r="V3" s="46"/>
    </row>
    <row r="4" spans="1:22" ht="19.5" thickBot="1" x14ac:dyDescent="0.3">
      <c r="C4" s="8">
        <v>5</v>
      </c>
      <c r="E4" s="49"/>
      <c r="F4" s="49" t="s">
        <v>30</v>
      </c>
      <c r="G4" s="49" t="s">
        <v>41</v>
      </c>
      <c r="H4" s="49" t="s">
        <v>1</v>
      </c>
      <c r="I4" s="83" t="s">
        <v>198</v>
      </c>
      <c r="J4" s="46"/>
      <c r="K4" s="49" t="s">
        <v>99</v>
      </c>
      <c r="L4" s="49" t="s">
        <v>104</v>
      </c>
      <c r="M4" s="49" t="s">
        <v>109</v>
      </c>
      <c r="N4" s="49" t="s">
        <v>82</v>
      </c>
      <c r="O4" s="49" t="s">
        <v>3</v>
      </c>
      <c r="P4" s="49" t="s">
        <v>77</v>
      </c>
      <c r="Q4" s="49" t="s">
        <v>3</v>
      </c>
      <c r="R4" s="49" t="s">
        <v>120</v>
      </c>
      <c r="S4" s="50">
        <v>3</v>
      </c>
      <c r="T4" s="49" t="s">
        <v>51</v>
      </c>
      <c r="U4" s="46"/>
      <c r="V4" s="46"/>
    </row>
    <row r="5" spans="1:22" ht="15.75" thickBot="1" x14ac:dyDescent="0.3">
      <c r="E5" s="49"/>
      <c r="F5" s="49" t="s">
        <v>31</v>
      </c>
      <c r="G5" s="49" t="s">
        <v>32</v>
      </c>
      <c r="H5" s="49" t="s">
        <v>22</v>
      </c>
      <c r="I5" s="84" t="s">
        <v>198</v>
      </c>
      <c r="J5" s="46"/>
      <c r="K5" s="49" t="s">
        <v>100</v>
      </c>
      <c r="L5" s="49" t="s">
        <v>105</v>
      </c>
      <c r="M5" s="49" t="s">
        <v>110</v>
      </c>
      <c r="N5" s="49" t="s">
        <v>81</v>
      </c>
      <c r="O5" s="49" t="s">
        <v>5</v>
      </c>
      <c r="P5" s="49" t="s">
        <v>76</v>
      </c>
      <c r="Q5" s="49" t="s">
        <v>6</v>
      </c>
      <c r="R5" s="49" t="s">
        <v>121</v>
      </c>
      <c r="S5" s="50">
        <v>4</v>
      </c>
      <c r="T5" s="49" t="s">
        <v>52</v>
      </c>
      <c r="U5" s="46"/>
      <c r="V5" s="46"/>
    </row>
    <row r="6" spans="1:22" ht="15.75" thickBot="1" x14ac:dyDescent="0.3">
      <c r="E6" s="49"/>
      <c r="F6" s="49"/>
      <c r="G6" s="49" t="s">
        <v>34</v>
      </c>
      <c r="H6" s="49"/>
      <c r="I6" s="84" t="s">
        <v>199</v>
      </c>
      <c r="J6" s="46"/>
      <c r="K6" s="49" t="s">
        <v>101</v>
      </c>
      <c r="L6" s="49" t="s">
        <v>106</v>
      </c>
      <c r="M6" s="49" t="s">
        <v>111</v>
      </c>
      <c r="N6" s="49" t="s">
        <v>84</v>
      </c>
      <c r="O6" s="49" t="s">
        <v>2</v>
      </c>
      <c r="P6" s="49" t="s">
        <v>75</v>
      </c>
      <c r="Q6" s="49" t="s">
        <v>46</v>
      </c>
      <c r="R6" s="49" t="s">
        <v>122</v>
      </c>
      <c r="S6" s="50">
        <v>5</v>
      </c>
      <c r="T6" s="49" t="s">
        <v>53</v>
      </c>
      <c r="U6" s="46"/>
      <c r="V6" s="46"/>
    </row>
    <row r="7" spans="1:22" ht="15.75" thickBot="1" x14ac:dyDescent="0.3">
      <c r="E7" s="49"/>
      <c r="F7" s="49"/>
      <c r="G7" s="49" t="s">
        <v>42</v>
      </c>
      <c r="H7" s="49"/>
      <c r="I7" s="84" t="s">
        <v>200</v>
      </c>
      <c r="J7" s="46"/>
      <c r="K7" s="46"/>
      <c r="L7" s="51"/>
      <c r="M7" s="46"/>
      <c r="N7" s="46"/>
      <c r="O7" s="46"/>
      <c r="P7" s="46"/>
      <c r="Q7" s="46"/>
      <c r="R7" s="46"/>
      <c r="S7" s="46"/>
      <c r="T7" s="46"/>
      <c r="U7" s="46"/>
      <c r="V7" s="46"/>
    </row>
    <row r="8" spans="1:22" ht="15.75" thickBot="1" x14ac:dyDescent="0.3">
      <c r="E8" s="49"/>
      <c r="F8" s="49"/>
      <c r="G8" s="49" t="s">
        <v>37</v>
      </c>
      <c r="H8" s="49"/>
      <c r="I8" s="84" t="s">
        <v>201</v>
      </c>
      <c r="J8" s="46"/>
      <c r="K8" s="46"/>
      <c r="L8" s="51"/>
      <c r="M8" s="46"/>
      <c r="N8" s="46"/>
      <c r="O8" s="46"/>
      <c r="P8" s="46"/>
      <c r="Q8" s="46"/>
      <c r="R8" s="46"/>
      <c r="S8" s="46"/>
      <c r="T8" s="46"/>
      <c r="U8" s="46"/>
      <c r="V8" s="46"/>
    </row>
    <row r="9" spans="1:22" ht="15.75" thickBot="1" x14ac:dyDescent="0.3">
      <c r="A9" s="1" t="s">
        <v>66</v>
      </c>
      <c r="E9" s="49"/>
      <c r="F9" s="49"/>
      <c r="G9" s="49" t="s">
        <v>38</v>
      </c>
      <c r="H9" s="49"/>
      <c r="I9" s="84" t="s">
        <v>202</v>
      </c>
      <c r="J9" s="46"/>
      <c r="K9" s="46"/>
      <c r="L9" s="51"/>
      <c r="M9" s="46"/>
      <c r="N9" s="46"/>
      <c r="O9" s="46"/>
      <c r="P9" s="46"/>
      <c r="Q9" s="46"/>
      <c r="R9" s="46"/>
      <c r="S9" s="46"/>
      <c r="T9" s="46"/>
      <c r="U9" s="46"/>
      <c r="V9" s="46"/>
    </row>
    <row r="10" spans="1:22" ht="15.75" thickBot="1" x14ac:dyDescent="0.3">
      <c r="A10" s="18" t="s">
        <v>68</v>
      </c>
      <c r="C10" s="19" t="e">
        <f>COUNTIF(#REF!,"ABIERTA")</f>
        <v>#REF!</v>
      </c>
      <c r="E10" s="49"/>
      <c r="F10" s="49"/>
      <c r="G10" s="49" t="s">
        <v>35</v>
      </c>
      <c r="H10" s="49"/>
      <c r="I10" s="84" t="s">
        <v>199</v>
      </c>
      <c r="J10" s="46"/>
      <c r="K10" s="46"/>
      <c r="L10" s="51"/>
      <c r="M10" s="46"/>
      <c r="N10" s="46"/>
      <c r="O10" s="46"/>
      <c r="P10" s="46"/>
      <c r="Q10" s="46"/>
      <c r="R10" s="46"/>
      <c r="S10" s="46"/>
      <c r="T10" s="46"/>
      <c r="U10" s="46"/>
      <c r="V10" s="46"/>
    </row>
    <row r="11" spans="1:22" ht="15.75" thickBot="1" x14ac:dyDescent="0.3">
      <c r="A11" s="18" t="s">
        <v>69</v>
      </c>
      <c r="C11" s="19" t="e">
        <f>COUNTIF(#REF!,"CERRADA")</f>
        <v>#REF!</v>
      </c>
      <c r="E11" s="49"/>
      <c r="F11" s="49"/>
      <c r="G11" s="49" t="s">
        <v>40</v>
      </c>
      <c r="H11" s="49"/>
      <c r="I11" s="84" t="s">
        <v>203</v>
      </c>
      <c r="J11" s="46"/>
      <c r="K11" s="46"/>
      <c r="L11" s="51"/>
      <c r="M11" s="46"/>
      <c r="N11" s="46"/>
      <c r="O11" s="46"/>
      <c r="P11" s="46"/>
      <c r="Q11" s="46"/>
      <c r="R11" s="46"/>
      <c r="S11" s="46"/>
      <c r="T11" s="46"/>
      <c r="U11" s="46"/>
      <c r="V11" s="46"/>
    </row>
    <row r="12" spans="1:22" ht="15.75" thickBot="1" x14ac:dyDescent="0.3">
      <c r="A12" s="18" t="s">
        <v>70</v>
      </c>
      <c r="C12" s="19">
        <f>COUNTA(#REF!)</f>
        <v>1</v>
      </c>
      <c r="E12" s="49"/>
      <c r="F12" s="49"/>
      <c r="G12" s="49" t="s">
        <v>39</v>
      </c>
      <c r="H12" s="49"/>
      <c r="I12" s="84" t="s">
        <v>204</v>
      </c>
      <c r="J12" s="46"/>
      <c r="K12" s="46"/>
      <c r="L12" s="51"/>
      <c r="M12" s="46"/>
      <c r="N12" s="46"/>
      <c r="O12" s="46"/>
      <c r="P12" s="46"/>
      <c r="Q12" s="46"/>
      <c r="R12" s="46"/>
      <c r="S12" s="46"/>
      <c r="T12" s="46"/>
      <c r="U12" s="46"/>
      <c r="V12" s="46"/>
    </row>
    <row r="13" spans="1:22" ht="15.75" thickBot="1" x14ac:dyDescent="0.3">
      <c r="A13" s="18" t="str">
        <f>T2</f>
        <v>Oportunidad fallida</v>
      </c>
      <c r="C13" s="19" t="e">
        <f>COUNTIF(#REF!,Listas!A13)</f>
        <v>#REF!</v>
      </c>
      <c r="E13" s="51"/>
      <c r="F13" s="51"/>
      <c r="G13" s="51"/>
      <c r="H13" s="51"/>
      <c r="I13" s="84"/>
      <c r="J13" s="51"/>
      <c r="K13" s="51"/>
      <c r="L13" s="51"/>
      <c r="M13" s="51"/>
      <c r="N13" s="65"/>
      <c r="O13" s="65"/>
      <c r="P13" s="65"/>
      <c r="Q13" s="65"/>
      <c r="R13" s="65"/>
      <c r="S13" s="46"/>
      <c r="T13" s="46"/>
      <c r="U13" s="46"/>
      <c r="V13" s="46"/>
    </row>
    <row r="14" spans="1:22" ht="15.75" thickBot="1" x14ac:dyDescent="0.3">
      <c r="A14" s="18" t="str">
        <f>T3</f>
        <v>Oportunidad abandonada</v>
      </c>
      <c r="C14" s="19" t="e">
        <f>COUNTIF(#REF!,Listas!A14)</f>
        <v>#REF!</v>
      </c>
      <c r="E14" s="52"/>
      <c r="F14" s="52"/>
      <c r="G14" s="52"/>
      <c r="H14" s="52"/>
      <c r="I14" s="84"/>
      <c r="J14" s="52"/>
      <c r="K14" s="52"/>
      <c r="L14" s="52"/>
      <c r="M14" s="52"/>
      <c r="N14" s="66"/>
      <c r="O14" s="66"/>
      <c r="P14" s="66"/>
      <c r="Q14" s="66"/>
      <c r="R14" s="66"/>
      <c r="S14" s="46"/>
      <c r="T14" s="46"/>
      <c r="U14" s="46"/>
      <c r="V14" s="46"/>
    </row>
    <row r="15" spans="1:22" ht="15.75" thickBot="1" x14ac:dyDescent="0.3">
      <c r="A15" s="18" t="str">
        <f>T4</f>
        <v>Se trataron algunas expectativas</v>
      </c>
      <c r="C15" s="19" t="e">
        <f>COUNTIF(#REF!,Listas!A15)</f>
        <v>#REF!</v>
      </c>
      <c r="E15" s="10"/>
      <c r="F15" s="10"/>
      <c r="G15" s="10"/>
      <c r="H15" s="10"/>
      <c r="I15" s="84"/>
      <c r="J15" s="10"/>
      <c r="K15" s="10"/>
      <c r="L15" s="10"/>
      <c r="M15" s="10"/>
      <c r="N15" s="67"/>
      <c r="O15" s="67"/>
      <c r="P15" s="67"/>
      <c r="Q15" s="67"/>
      <c r="R15" s="67"/>
      <c r="V15" s="12" t="s">
        <v>62</v>
      </c>
    </row>
    <row r="16" spans="1:22" ht="30.75" thickBot="1" x14ac:dyDescent="0.3">
      <c r="A16" s="18" t="str">
        <f>T5</f>
        <v>Se trataron todas las expectativas</v>
      </c>
      <c r="C16" s="19" t="e">
        <f>COUNTIF(#REF!,Listas!A16)</f>
        <v>#REF!</v>
      </c>
      <c r="E16" s="10"/>
      <c r="F16" s="10"/>
      <c r="G16" s="10"/>
      <c r="H16" s="10"/>
      <c r="I16" s="84"/>
      <c r="J16" s="11"/>
      <c r="K16" s="11"/>
      <c r="L16" s="11"/>
      <c r="M16" s="11"/>
      <c r="N16" s="11"/>
      <c r="O16" s="11"/>
      <c r="P16" s="11"/>
      <c r="Q16" s="11"/>
      <c r="R16" s="11"/>
      <c r="V16" s="13" t="s">
        <v>63</v>
      </c>
    </row>
    <row r="17" spans="1:22" ht="15.75" thickBot="1" x14ac:dyDescent="0.3">
      <c r="A17" s="18" t="str">
        <f>T6</f>
        <v>Se excedieron las expectativas</v>
      </c>
      <c r="C17" s="19" t="e">
        <f>COUNTIF(#REF!,Listas!A17)</f>
        <v>#REF!</v>
      </c>
      <c r="E17" s="10"/>
      <c r="F17" s="10"/>
      <c r="G17" s="10"/>
      <c r="H17" s="10"/>
      <c r="I17" s="84"/>
      <c r="J17" s="11"/>
      <c r="K17" s="11"/>
      <c r="L17" s="11"/>
      <c r="M17" s="11"/>
      <c r="N17" s="11"/>
      <c r="O17" s="11"/>
      <c r="P17" s="11"/>
      <c r="Q17" s="11"/>
      <c r="R17" s="11"/>
      <c r="V17" s="12"/>
    </row>
    <row r="18" spans="1:22" ht="15.75" thickBot="1" x14ac:dyDescent="0.3">
      <c r="E18" s="10"/>
      <c r="F18" s="10"/>
      <c r="G18" s="10"/>
      <c r="H18" s="10"/>
      <c r="I18" s="84"/>
      <c r="J18" s="11"/>
      <c r="K18" s="11"/>
      <c r="L18" s="11"/>
      <c r="M18" s="11"/>
      <c r="N18" s="11"/>
      <c r="O18" s="11"/>
      <c r="P18" s="11"/>
      <c r="Q18" s="11"/>
      <c r="R18" s="11"/>
      <c r="V18" s="12" t="str">
        <f>CONCATENATE(V15,C2,V17,V16,C4," y ",C2,")")</f>
        <v>(Requerido para los factores de riesgo &gt;=8, 
sugerido para factores de riesgo entre 5 y 8)</v>
      </c>
    </row>
    <row r="19" spans="1:22" ht="15.75" thickBot="1" x14ac:dyDescent="0.3">
      <c r="E19" s="10"/>
      <c r="F19" s="10"/>
      <c r="G19" s="10"/>
      <c r="H19" s="10"/>
      <c r="I19" s="84"/>
      <c r="J19" s="11"/>
      <c r="K19" s="11"/>
      <c r="L19" s="11"/>
      <c r="M19" s="11"/>
      <c r="N19" s="11"/>
      <c r="O19" s="11"/>
      <c r="P19" s="11"/>
      <c r="Q19" s="11"/>
      <c r="R19" s="11"/>
      <c r="V19" s="12"/>
    </row>
    <row r="20" spans="1:22" ht="15.75" thickBot="1" x14ac:dyDescent="0.3">
      <c r="A20" s="1" t="s">
        <v>67</v>
      </c>
      <c r="E20" s="10"/>
      <c r="F20" s="10"/>
      <c r="G20" s="10"/>
      <c r="H20" s="10"/>
      <c r="I20" s="84"/>
      <c r="J20" s="11"/>
      <c r="K20" s="11"/>
      <c r="L20" s="11"/>
      <c r="M20" s="11"/>
      <c r="N20" s="11"/>
      <c r="O20" s="11"/>
      <c r="P20" s="11"/>
      <c r="Q20" s="11"/>
      <c r="R20" s="11"/>
      <c r="V20" s="12"/>
    </row>
    <row r="21" spans="1:22" ht="30.75" thickBot="1" x14ac:dyDescent="0.3">
      <c r="A21" s="18" t="s">
        <v>71</v>
      </c>
      <c r="C21" s="19">
        <f>COUNTA(Riesgos!C7:C103)</f>
        <v>11</v>
      </c>
      <c r="E21" s="10"/>
      <c r="F21" s="10"/>
      <c r="G21" s="10"/>
      <c r="H21" s="10"/>
      <c r="I21" s="84"/>
      <c r="J21" s="11"/>
      <c r="K21" s="11"/>
      <c r="L21" s="11"/>
      <c r="M21" s="11"/>
      <c r="N21" s="11"/>
      <c r="O21" s="11"/>
      <c r="P21" s="11"/>
      <c r="Q21" s="11"/>
      <c r="R21" s="11"/>
      <c r="V21" s="13" t="s">
        <v>64</v>
      </c>
    </row>
    <row r="22" spans="1:22" ht="30.75" thickBot="1" x14ac:dyDescent="0.3">
      <c r="A22" s="18" t="s">
        <v>72</v>
      </c>
      <c r="C22" s="19">
        <f>COUNTIF(Riesgos!I7:I103,"&gt;="&amp;Listas!C2)</f>
        <v>2</v>
      </c>
      <c r="I22" s="84"/>
      <c r="V22" s="13" t="s">
        <v>65</v>
      </c>
    </row>
    <row r="23" spans="1:22" ht="15.75" thickBot="1" x14ac:dyDescent="0.3">
      <c r="A23" s="18" t="s">
        <v>73</v>
      </c>
      <c r="C23" s="19">
        <f>C21-C22-C24</f>
        <v>3</v>
      </c>
      <c r="I23" s="84"/>
      <c r="V23" s="12"/>
    </row>
    <row r="24" spans="1:22" ht="15.75" thickBot="1" x14ac:dyDescent="0.3">
      <c r="A24" s="18" t="s">
        <v>74</v>
      </c>
      <c r="C24" s="19">
        <f>COUNTIF(Riesgos!I7:I103,"&lt;"&amp;Listas!C4)</f>
        <v>6</v>
      </c>
      <c r="I24" s="84"/>
      <c r="V24" s="12" t="str">
        <f>CONCATENATE(V21,A2,V22)</f>
        <v>Plan de persecución de oportunidades 
(sugerida para factor de oportunidades &gt;=8) 
Puede referenciar a documentos de planificación externa</v>
      </c>
    </row>
    <row r="25" spans="1:22" ht="15.75" thickBot="1" x14ac:dyDescent="0.3">
      <c r="I25" s="84"/>
      <c r="V25" s="12"/>
    </row>
    <row r="26" spans="1:22" ht="15.75" thickBot="1" x14ac:dyDescent="0.3">
      <c r="I26" s="84"/>
    </row>
    <row r="33" spans="1:1" x14ac:dyDescent="0.25">
      <c r="A33" s="18"/>
    </row>
    <row r="34" spans="1:1" x14ac:dyDescent="0.25">
      <c r="A34" s="18"/>
    </row>
    <row r="51" spans="1:1" x14ac:dyDescent="0.25">
      <c r="A51" s="18"/>
    </row>
    <row r="52" spans="1:1" x14ac:dyDescent="0.25">
      <c r="A52" s="18"/>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2" priority="15" operator="notEqual">
      <formula>""</formula>
    </cfRule>
  </conditionalFormatting>
  <conditionalFormatting sqref="K1:M1">
    <cfRule type="cellIs" dxfId="11" priority="14" operator="notEqual">
      <formula>""</formula>
    </cfRule>
  </conditionalFormatting>
  <conditionalFormatting sqref="K2:K6">
    <cfRule type="cellIs" dxfId="10" priority="13" operator="notEqual">
      <formula>""</formula>
    </cfRule>
  </conditionalFormatting>
  <conditionalFormatting sqref="L2:L7">
    <cfRule type="cellIs" dxfId="9" priority="12" operator="notEqual">
      <formula>""</formula>
    </cfRule>
  </conditionalFormatting>
  <conditionalFormatting sqref="M2:M6">
    <cfRule type="cellIs" dxfId="8" priority="11" operator="notEqual">
      <formula>""</formula>
    </cfRule>
  </conditionalFormatting>
  <conditionalFormatting sqref="L8:L12">
    <cfRule type="cellIs" dxfId="7" priority="8" operator="notEqual">
      <formula>""</formula>
    </cfRule>
  </conditionalFormatting>
  <conditionalFormatting sqref="T2:T6">
    <cfRule type="cellIs" dxfId="6" priority="5" operator="notEqual">
      <formula>""</formula>
    </cfRule>
  </conditionalFormatting>
  <conditionalFormatting sqref="Q1:R6">
    <cfRule type="cellIs" dxfId="5" priority="4" operator="notEqual">
      <formula>""</formula>
    </cfRule>
  </conditionalFormatting>
  <conditionalFormatting sqref="N1:P1">
    <cfRule type="cellIs" dxfId="4" priority="3" operator="notEqual">
      <formula>""</formula>
    </cfRule>
  </conditionalFormatting>
  <conditionalFormatting sqref="N2:N6">
    <cfRule type="cellIs" dxfId="3" priority="2" operator="notEqual">
      <formula>""</formula>
    </cfRule>
  </conditionalFormatting>
  <conditionalFormatting sqref="O2:P6">
    <cfRule type="cellIs" dxfId="2"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15</vt:i4>
      </vt:variant>
    </vt:vector>
  </HeadingPairs>
  <TitlesOfParts>
    <vt:vector size="22" baseType="lpstr">
      <vt:lpstr>Partes</vt:lpstr>
      <vt:lpstr>Cuestiones</vt:lpstr>
      <vt:lpstr>Riesgos</vt:lpstr>
      <vt:lpstr>Calificacion Controles</vt:lpstr>
      <vt:lpstr>CriteriosControles</vt:lpstr>
      <vt:lpstr>CriteriosImpactos</vt:lpstr>
      <vt:lpstr>Listas</vt:lpstr>
      <vt:lpstr>'Calificacion Controles'!correction</vt:lpstr>
      <vt:lpstr>'Calificacion Controles'!cost</vt:lpstr>
      <vt:lpstr>CriterioControl</vt:lpstr>
      <vt:lpstr>'Calificacion Controles'!Likelihood</vt:lpstr>
      <vt:lpstr>Likelihood</vt:lpstr>
      <vt:lpstr>'Calificacion Controles'!Occurrences</vt:lpstr>
      <vt:lpstr>Occurrences</vt:lpstr>
      <vt:lpstr>'Calificacion Controles'!opprep</vt:lpstr>
      <vt:lpstr>opprep</vt:lpstr>
      <vt:lpstr>'Calificacion Controles'!Potential</vt:lpstr>
      <vt:lpstr>Potential</vt:lpstr>
      <vt:lpstr>'Calificacion Controles'!riskrep</vt:lpstr>
      <vt:lpstr>'Calificacion Controles'!Success</vt:lpstr>
      <vt:lpstr>Success</vt:lpstr>
      <vt:lpstr>'Calificacion Controles'!Violation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HECTOR ZUANI</cp:lastModifiedBy>
  <cp:lastPrinted>2020-02-06T15:03:26Z</cp:lastPrinted>
  <dcterms:created xsi:type="dcterms:W3CDTF">2015-08-31T12:23:57Z</dcterms:created>
  <dcterms:modified xsi:type="dcterms:W3CDTF">2021-09-24T15:50:56Z</dcterms:modified>
  <cp:category>ISO 9001:2015;Procedimientos</cp:category>
</cp:coreProperties>
</file>