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KMG212\Documents\plan anticorrupcion y de atencion al ciudadano 2020\I SEGUIMIENTO\"/>
    </mc:Choice>
  </mc:AlternateContent>
  <bookViews>
    <workbookView xWindow="0" yWindow="0" windowWidth="20490" windowHeight="5655" firstSheet="2" activeTab="2"/>
  </bookViews>
  <sheets>
    <sheet name="Partes" sheetId="9" state="hidden" r:id="rId1"/>
    <sheet name="Cuestiones" sheetId="1" state="hidden" r:id="rId2"/>
    <sheet name="Riesgos" sheetId="4" r:id="rId3"/>
    <sheet name="Calificacion Controles" sheetId="10" r:id="rId4"/>
    <sheet name="CriteriosControles" sheetId="11" r:id="rId5"/>
    <sheet name="CriteriosImpacto" sheetId="14" r:id="rId6"/>
    <sheet name="Listas" sheetId="8" state="hidden" r:id="rId7"/>
  </sheets>
  <externalReferences>
    <externalReference r:id="rId8"/>
    <externalReference r:id="rId9"/>
    <externalReference r:id="rId10"/>
  </externalReferences>
  <definedNames>
    <definedName name="_xlnm._FilterDatabase" localSheetId="1" hidden="1">Cuestiones!$A$2:$H$101</definedName>
    <definedName name="_xlnm._FilterDatabase" localSheetId="2" hidden="1">Riesgos!$A$2:$S$21</definedName>
    <definedName name="_xlnm.Print_Area" localSheetId="2">Riesgos!$A$1:$S$21</definedName>
    <definedName name="Bias" localSheetId="3">OFFSET('Calificacion Controles'!$H$4,0,0,COUNTA('Calificacion Controles'!$H:$H)-1,1)</definedName>
    <definedName name="Bias">OFFSET(Listas!$H$2,0,0,COUNTA(Listas!$H:$H)-1,1)</definedName>
    <definedName name="correction" localSheetId="3">'Calificacion Controles'!$O$4:$O$8</definedName>
    <definedName name="correction" localSheetId="5">Listas!#REF!</definedName>
    <definedName name="correction">Listas!#REF!</definedName>
    <definedName name="cost" localSheetId="3">'Calificacion Controles'!$Q$4:$Q$8</definedName>
    <definedName name="cost" localSheetId="5">Listas!#REF!</definedName>
    <definedName name="cost">Listas!#REF!</definedName>
    <definedName name="CriterioControl" localSheetId="5">CriteriosImpacto!$A$2:$A$15</definedName>
    <definedName name="CriterioControl">CriteriosControles!$A$2:$A$15</definedName>
    <definedName name="Likelihood" localSheetId="3">'Calificacion Controles'!$K$4:$K$8</definedName>
    <definedName name="Likelihood">Listas!$K$2:$K$6</definedName>
    <definedName name="Occurrences" localSheetId="3">'Calificacion Controles'!$L$4:$L$8</definedName>
    <definedName name="Occurrences">Listas!$L$2:$L$6</definedName>
    <definedName name="opprep" localSheetId="3">'Calificacion Controles'!$R$4:$R$8</definedName>
    <definedName name="opprep">Listas!$R$1:$R$6</definedName>
    <definedName name="Party">OFFSET(Partes!$A$3,0,0,COUNTA(Partes!$A:$A)-1,1)</definedName>
    <definedName name="Potential" localSheetId="3">'Calificacion Controles'!$M$4:$M$8</definedName>
    <definedName name="Potential">Listas!$M$2:$M$6</definedName>
    <definedName name="Priority" localSheetId="3">OFFSET('Calificacion Controles'!$F$4,0,0,COUNTA('Calificacion Controles'!$F:$F)-1,1)</definedName>
    <definedName name="Priority">OFFSET(Listas!$F$2,0,0,COUNTA(Listas!$F:$F)-1,1)</definedName>
    <definedName name="Process" localSheetId="3">OFFSET('Calificacion Controles'!$I$4,0,0,COUNTA('Calificacion Controles'!$I:$I)-1,1)</definedName>
    <definedName name="Process">OFFSET(Listas!$I$2,0,0,COUNTA(Listas!$I:$I)-1,1)</definedName>
    <definedName name="riskrep" localSheetId="3">'Calificacion Controles'!$P$4:$P$8</definedName>
    <definedName name="riskrep" localSheetId="5">Listas!#REF!</definedName>
    <definedName name="riskrep">Listas!#REF!</definedName>
    <definedName name="score" localSheetId="3">'Calificacion Controles'!#REF!</definedName>
    <definedName name="score" localSheetId="5">Listas!#REF!</definedName>
    <definedName name="score">Listas!#REF!</definedName>
    <definedName name="Success" localSheetId="3">'Calificacion Controles'!$T$4:$T$8</definedName>
    <definedName name="Success">Listas!$T$2:$T$6</definedName>
    <definedName name="_xlnm.Print_Titles" localSheetId="2">Riesgos!$A:$B</definedName>
    <definedName name="Treatment" localSheetId="3">OFFSET('Calificacion Controles'!$G$4,0,0,COUNTA('Calificacion Controles'!$G:$G)-1,1)</definedName>
    <definedName name="Treatment">OFFSET(Listas!$G$2,0,0,COUNTA(Listas!$G:$G)-1,1)</definedName>
    <definedName name="Type" localSheetId="3">OFFSET('Calificacion Controles'!$E$4,0,0,COUNTA('Calificacion Controles'!$E:$E)-1,1)</definedName>
    <definedName name="Type">OFFSET(Listas!$E$2,0,0,COUNTA(Listas!$E:$E)-1,1)</definedName>
    <definedName name="Violation" localSheetId="3">'Calificacion Controles'!$N$4:$N$8</definedName>
    <definedName name="Violation" localSheetId="5">Listas!#REF!</definedName>
    <definedName name="Violation">Listas!#REF!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7" i="4" l="1"/>
  <c r="B16" i="10" s="1"/>
  <c r="I6" i="4"/>
  <c r="B5" i="10" s="1"/>
  <c r="I7" i="4"/>
  <c r="B6" i="10" s="1"/>
  <c r="I8" i="4"/>
  <c r="B7" i="10" s="1"/>
  <c r="I9" i="4"/>
  <c r="B8" i="10" s="1"/>
  <c r="AD8" i="10" s="1"/>
  <c r="K9" i="4" s="1"/>
  <c r="I11" i="4"/>
  <c r="B10" i="10" s="1"/>
  <c r="I12" i="4"/>
  <c r="B11" i="10" s="1"/>
  <c r="AD11" i="10" s="1"/>
  <c r="K12" i="4" s="1"/>
  <c r="I16" i="4"/>
  <c r="B15" i="10" s="1"/>
  <c r="I18" i="4"/>
  <c r="B17" i="10" s="1"/>
  <c r="AD17" i="10" s="1"/>
  <c r="K18" i="4" s="1"/>
  <c r="I19" i="4"/>
  <c r="B18" i="10" s="1"/>
  <c r="I20" i="4"/>
  <c r="B19" i="10" s="1"/>
  <c r="I21" i="4"/>
  <c r="B20" i="10" s="1"/>
  <c r="AD20" i="10" s="1"/>
  <c r="K21" i="4" s="1"/>
  <c r="I15" i="4"/>
  <c r="B14" i="10" s="1"/>
  <c r="AD14" i="10" s="1"/>
  <c r="K15" i="4" s="1"/>
  <c r="I14" i="4"/>
  <c r="B13" i="10" s="1"/>
  <c r="AD13" i="10" s="1"/>
  <c r="K14" i="4" s="1"/>
  <c r="I13" i="4"/>
  <c r="AA23" i="10"/>
  <c r="AA22" i="10"/>
  <c r="AA21" i="10"/>
  <c r="AA20" i="10"/>
  <c r="AA19" i="10"/>
  <c r="AA18" i="10"/>
  <c r="AA17" i="10"/>
  <c r="AA16" i="10"/>
  <c r="AA15" i="10"/>
  <c r="AA14" i="10"/>
  <c r="AA13" i="10"/>
  <c r="AA12" i="10"/>
  <c r="AA11" i="10"/>
  <c r="AA10" i="10"/>
  <c r="AA9" i="10"/>
  <c r="AA8" i="10"/>
  <c r="AA7" i="10"/>
  <c r="AA6" i="10"/>
  <c r="AA5" i="10"/>
  <c r="AA4" i="10"/>
  <c r="Y23" i="10"/>
  <c r="Y22" i="10"/>
  <c r="Y21" i="10"/>
  <c r="Y20" i="10"/>
  <c r="Y19" i="10"/>
  <c r="Y18" i="10"/>
  <c r="Y17" i="10"/>
  <c r="Y16" i="10"/>
  <c r="Y15" i="10"/>
  <c r="Y14" i="10"/>
  <c r="Y13" i="10"/>
  <c r="Y12" i="10"/>
  <c r="Y11" i="10"/>
  <c r="Y10" i="10"/>
  <c r="Y9" i="10"/>
  <c r="Y8" i="10"/>
  <c r="Y7" i="10"/>
  <c r="Y6" i="10"/>
  <c r="Y5" i="10"/>
  <c r="Y4" i="10"/>
  <c r="W23" i="10"/>
  <c r="W22" i="10"/>
  <c r="W21" i="10"/>
  <c r="W20" i="10"/>
  <c r="W19" i="10"/>
  <c r="W18" i="10"/>
  <c r="W17" i="10"/>
  <c r="W16" i="10"/>
  <c r="W15" i="10"/>
  <c r="W14" i="10"/>
  <c r="W13" i="10"/>
  <c r="W12" i="10"/>
  <c r="W11" i="10"/>
  <c r="W10" i="10"/>
  <c r="W9" i="10"/>
  <c r="W8" i="10"/>
  <c r="W7" i="10"/>
  <c r="W6" i="10"/>
  <c r="W5" i="10"/>
  <c r="W4" i="10"/>
  <c r="U23" i="10"/>
  <c r="U22" i="10"/>
  <c r="U21" i="10"/>
  <c r="U20" i="10"/>
  <c r="U19" i="10"/>
  <c r="U18" i="10"/>
  <c r="U17" i="10"/>
  <c r="U16" i="10"/>
  <c r="U15" i="10"/>
  <c r="U14" i="10"/>
  <c r="U13" i="10"/>
  <c r="U12" i="10"/>
  <c r="U11" i="10"/>
  <c r="U10" i="10"/>
  <c r="U9" i="10"/>
  <c r="U8" i="10"/>
  <c r="U7" i="10"/>
  <c r="U6" i="10"/>
  <c r="U5" i="10"/>
  <c r="U4" i="10"/>
  <c r="S23" i="10"/>
  <c r="S22" i="10"/>
  <c r="S21" i="10"/>
  <c r="S20" i="10"/>
  <c r="S19" i="10"/>
  <c r="S18" i="10"/>
  <c r="S17" i="10"/>
  <c r="S16" i="10"/>
  <c r="S15" i="10"/>
  <c r="S14" i="10"/>
  <c r="S13" i="10"/>
  <c r="S12" i="10"/>
  <c r="S11" i="10"/>
  <c r="S10" i="10"/>
  <c r="S9" i="10"/>
  <c r="S8" i="10"/>
  <c r="S7" i="10"/>
  <c r="S6" i="10"/>
  <c r="S5" i="10"/>
  <c r="S4" i="10"/>
  <c r="Q23" i="10"/>
  <c r="Q22" i="10"/>
  <c r="Q21" i="10"/>
  <c r="Q20" i="10"/>
  <c r="Q19" i="10"/>
  <c r="Q18" i="10"/>
  <c r="Q17" i="10"/>
  <c r="Q16" i="10"/>
  <c r="Q15" i="10"/>
  <c r="Q14" i="10"/>
  <c r="Q13" i="10"/>
  <c r="Q12" i="10"/>
  <c r="Q11" i="10"/>
  <c r="Q10" i="10"/>
  <c r="Q9" i="10"/>
  <c r="Q8" i="10"/>
  <c r="Q7" i="10"/>
  <c r="Q6" i="10"/>
  <c r="Q5" i="10"/>
  <c r="Q4" i="10"/>
  <c r="O23" i="10"/>
  <c r="O22" i="10"/>
  <c r="O21" i="10"/>
  <c r="O20" i="10"/>
  <c r="O19" i="10"/>
  <c r="O18" i="10"/>
  <c r="O17" i="10"/>
  <c r="O16" i="10"/>
  <c r="O15" i="10"/>
  <c r="O14" i="10"/>
  <c r="O13" i="10"/>
  <c r="O12" i="10"/>
  <c r="O11" i="10"/>
  <c r="O10" i="10"/>
  <c r="O9" i="10"/>
  <c r="O8" i="10"/>
  <c r="O7" i="10"/>
  <c r="O6" i="10"/>
  <c r="O5" i="10"/>
  <c r="O4" i="10"/>
  <c r="M23" i="10"/>
  <c r="M22" i="10"/>
  <c r="M21" i="10"/>
  <c r="M20" i="10"/>
  <c r="M19" i="10"/>
  <c r="M18" i="10"/>
  <c r="M17" i="10"/>
  <c r="M16" i="10"/>
  <c r="M15" i="10"/>
  <c r="M14" i="10"/>
  <c r="M13" i="10"/>
  <c r="M12" i="10"/>
  <c r="M11" i="10"/>
  <c r="M10" i="10"/>
  <c r="M9" i="10"/>
  <c r="M8" i="10"/>
  <c r="M7" i="10"/>
  <c r="M6" i="10"/>
  <c r="M5" i="10"/>
  <c r="M4" i="10"/>
  <c r="K23" i="10"/>
  <c r="K22" i="10"/>
  <c r="K21" i="10"/>
  <c r="K20" i="10"/>
  <c r="K19" i="10"/>
  <c r="K18" i="10"/>
  <c r="K17" i="10"/>
  <c r="K16" i="10"/>
  <c r="K15" i="10"/>
  <c r="K14" i="10"/>
  <c r="K13" i="10"/>
  <c r="K12" i="10"/>
  <c r="K11" i="10"/>
  <c r="K10" i="10"/>
  <c r="K9" i="10"/>
  <c r="K8" i="10"/>
  <c r="K7" i="10"/>
  <c r="K6" i="10"/>
  <c r="K5" i="10"/>
  <c r="K4" i="10"/>
  <c r="I23" i="10"/>
  <c r="I22" i="10"/>
  <c r="I21" i="10"/>
  <c r="I20" i="10"/>
  <c r="I19" i="10"/>
  <c r="I18" i="10"/>
  <c r="I17" i="10"/>
  <c r="I16" i="10"/>
  <c r="I15" i="10"/>
  <c r="I14" i="10"/>
  <c r="I13" i="10"/>
  <c r="I12" i="10"/>
  <c r="I11" i="10"/>
  <c r="I10" i="10"/>
  <c r="I9" i="10"/>
  <c r="I8" i="10"/>
  <c r="I7" i="10"/>
  <c r="I6" i="10"/>
  <c r="I5" i="10"/>
  <c r="I4" i="10"/>
  <c r="G23" i="10"/>
  <c r="G22" i="10"/>
  <c r="G21" i="10"/>
  <c r="G20" i="10"/>
  <c r="G19" i="10"/>
  <c r="G18" i="10"/>
  <c r="G17" i="10"/>
  <c r="G16" i="10"/>
  <c r="G15" i="10"/>
  <c r="G14" i="10"/>
  <c r="G13" i="10"/>
  <c r="G12" i="10"/>
  <c r="G11" i="10"/>
  <c r="G10" i="10"/>
  <c r="G9" i="10"/>
  <c r="G8" i="10"/>
  <c r="G7" i="10"/>
  <c r="G6" i="10"/>
  <c r="G5" i="10"/>
  <c r="G4" i="10"/>
  <c r="E5" i="10"/>
  <c r="E6" i="10"/>
  <c r="E7" i="10"/>
  <c r="E8" i="10"/>
  <c r="E9" i="10"/>
  <c r="AB9" i="10" s="1"/>
  <c r="AC9" i="10" s="1"/>
  <c r="E10" i="10"/>
  <c r="AB10" i="10" s="1"/>
  <c r="AC10" i="10" s="1"/>
  <c r="E11" i="10"/>
  <c r="E12" i="10"/>
  <c r="E13" i="10"/>
  <c r="E14" i="10"/>
  <c r="E15" i="10"/>
  <c r="E16" i="10"/>
  <c r="E17" i="10"/>
  <c r="E18" i="10"/>
  <c r="AB18" i="10" s="1"/>
  <c r="AC18" i="10" s="1"/>
  <c r="E19" i="10"/>
  <c r="E20" i="10"/>
  <c r="E21" i="10"/>
  <c r="AB21" i="10"/>
  <c r="AC21" i="10"/>
  <c r="E22" i="10"/>
  <c r="AB22" i="10"/>
  <c r="AC22" i="10"/>
  <c r="E23" i="10"/>
  <c r="AB23" i="10"/>
  <c r="AC23" i="10"/>
  <c r="E4" i="10"/>
  <c r="A23" i="10"/>
  <c r="A22" i="10"/>
  <c r="B23" i="10"/>
  <c r="AD23" i="10" s="1"/>
  <c r="B22" i="10"/>
  <c r="AD22" i="10" s="1"/>
  <c r="B21" i="10"/>
  <c r="AD21" i="10" s="1"/>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H103" i="4"/>
  <c r="H104" i="4"/>
  <c r="H105" i="4"/>
  <c r="H106" i="4"/>
  <c r="H107" i="4"/>
  <c r="H108" i="4"/>
  <c r="H109" i="4"/>
  <c r="H110" i="4"/>
  <c r="H111" i="4"/>
  <c r="A6" i="4"/>
  <c r="A7" i="4" s="1"/>
  <c r="A8" i="4" s="1"/>
  <c r="A10" i="4"/>
  <c r="A11" i="4" s="1"/>
  <c r="A12" i="4" s="1"/>
  <c r="A13" i="4" s="1"/>
  <c r="A14" i="4" s="1"/>
  <c r="A15" i="4" s="1"/>
  <c r="A16" i="4" s="1"/>
  <c r="A17" i="4" s="1"/>
  <c r="A18" i="4" s="1"/>
  <c r="A19" i="4" s="1"/>
  <c r="A20" i="4" s="1"/>
  <c r="A21" i="4" s="1"/>
  <c r="C11" i="8"/>
  <c r="C10" i="8"/>
  <c r="V18" i="8"/>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V24" i="8"/>
  <c r="C21" i="8"/>
  <c r="A13" i="8"/>
  <c r="C13" i="8"/>
  <c r="A14" i="8"/>
  <c r="C14" i="8"/>
  <c r="A15" i="8"/>
  <c r="C15" i="8"/>
  <c r="A16" i="8"/>
  <c r="C16" i="8"/>
  <c r="A17" i="8"/>
  <c r="C17" i="8"/>
  <c r="C12" i="8"/>
  <c r="I48" i="4"/>
  <c r="F46"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F28" i="4"/>
  <c r="F29" i="4"/>
  <c r="F30" i="4"/>
  <c r="F31" i="4"/>
  <c r="F32" i="4"/>
  <c r="F33" i="4"/>
  <c r="F34" i="4"/>
  <c r="F35" i="4"/>
  <c r="F36" i="4"/>
  <c r="F37" i="4"/>
  <c r="F38" i="4"/>
  <c r="F39" i="4"/>
  <c r="F40" i="4"/>
  <c r="F41" i="4"/>
  <c r="F42" i="4"/>
  <c r="F43" i="4"/>
  <c r="F44" i="4"/>
  <c r="F45"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I28" i="4"/>
  <c r="I36" i="4"/>
  <c r="I34" i="4"/>
  <c r="I39" i="4"/>
  <c r="I31" i="4"/>
  <c r="I38" i="4"/>
  <c r="I30" i="4"/>
  <c r="I37" i="4"/>
  <c r="I29" i="4"/>
  <c r="I35" i="4"/>
  <c r="I33" i="4"/>
  <c r="I32" i="4"/>
  <c r="I47" i="4"/>
  <c r="I46" i="4"/>
  <c r="I45" i="4"/>
  <c r="I44" i="4"/>
  <c r="I43" i="4"/>
  <c r="I42" i="4"/>
  <c r="I41" i="4"/>
  <c r="I40" i="4"/>
  <c r="J4" i="4"/>
  <c r="B9" i="10"/>
  <c r="B4" i="10"/>
  <c r="AD4" i="10" s="1"/>
  <c r="K5" i="4" s="1"/>
  <c r="AB8" i="10"/>
  <c r="AC8" i="10"/>
  <c r="AB11" i="10"/>
  <c r="AC11" i="10"/>
  <c r="AB12" i="10"/>
  <c r="AC12" i="10"/>
  <c r="AB20" i="10"/>
  <c r="AC20" i="10"/>
  <c r="AB14" i="10"/>
  <c r="AC14" i="10"/>
  <c r="AB13" i="10"/>
  <c r="AC13" i="10"/>
  <c r="AB17" i="10"/>
  <c r="AC17" i="10"/>
  <c r="AB4" i="10"/>
  <c r="AC4" i="10"/>
  <c r="AD9" i="10" l="1"/>
  <c r="K10" i="4" s="1"/>
  <c r="AD18" i="10"/>
  <c r="K19" i="4" s="1"/>
  <c r="AB15" i="10"/>
  <c r="AC15" i="10" s="1"/>
  <c r="AD15" i="10" s="1"/>
  <c r="K16" i="4" s="1"/>
  <c r="AD10" i="10"/>
  <c r="K11" i="4" s="1"/>
  <c r="AB16" i="10"/>
  <c r="AC16" i="10" s="1"/>
  <c r="AD16" i="10" s="1"/>
  <c r="K17" i="4" s="1"/>
  <c r="AB6" i="10"/>
  <c r="AC6" i="10" s="1"/>
  <c r="AD6" i="10" s="1"/>
  <c r="K7" i="4" s="1"/>
  <c r="AB5" i="10"/>
  <c r="AC5" i="10" s="1"/>
  <c r="AD5" i="10" s="1"/>
  <c r="K6" i="4" s="1"/>
  <c r="C24" i="8"/>
  <c r="AB7" i="10"/>
  <c r="AC7" i="10" s="1"/>
  <c r="AD7" i="10" s="1"/>
  <c r="K8" i="4" s="1"/>
  <c r="C22" i="8"/>
  <c r="B12" i="10"/>
  <c r="AD12" i="10" s="1"/>
  <c r="K13" i="4" s="1"/>
  <c r="AB19" i="10"/>
  <c r="AC19" i="10" s="1"/>
  <c r="AD19" i="10" s="1"/>
  <c r="K20" i="4" s="1"/>
  <c r="C23" i="8" l="1"/>
</calcChain>
</file>

<file path=xl/sharedStrings.xml><?xml version="1.0" encoding="utf-8"?>
<sst xmlns="http://schemas.openxmlformats.org/spreadsheetml/2006/main" count="713" uniqueCount="258">
  <si>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</si>
  <si>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</si>
  <si>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</si>
  <si>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</si>
  <si>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</si>
  <si>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</si>
  <si>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</si>
  <si>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</si>
  <si>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</si>
  <si>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</si>
  <si>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</si>
  <si>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</si>
  <si>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</si>
  <si>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</si>
  <si>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</si>
  <si>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</si>
  <si>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</si>
  <si>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</si>
  <si>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</si>
  <si>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</si>
  <si>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</si>
  <si>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</si>
  <si>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</si>
  <si>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</si>
  <si>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</si>
  <si>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</si>
  <si>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</si>
  <si>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</si>
  <si>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</si>
  <si>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</si>
  <si>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</si>
  <si>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</si>
  <si>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</si>
  <si>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</si>
  <si>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</si>
  <si>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</si>
  <si>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</si>
  <si>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</si>
  <si>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</si>
  <si>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</si>
  <si>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</si>
  <si>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</si>
  <si>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</si>
  <si>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</si>
  <si>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</si>
  <si>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</si>
  <si>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</si>
  <si>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</si>
  <si>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</si>
  <si>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</si>
  <si>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</si>
  <si>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</si>
  <si>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</si>
  <si>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</si>
  <si>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</si>
  <si>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</si>
  <si>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</si>
  <si>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</si>
  <si>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</si>
  <si>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</si>
  <si>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</si>
  <si>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</si>
  <si>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</si>
  <si>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</si>
  <si>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</si>
  <si>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</si>
  <si>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</si>
  <si>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</si>
  <si>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</si>
  <si>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</si>
  <si>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</si>
  <si>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</si>
  <si>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</si>
  <si>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</si>
  <si>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</si>
  <si>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</si>
  <si>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</si>
  <si>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</si>
  <si>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</si>
  <si>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</si>
  <si>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</si>
  <si>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</si>
  <si>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</si>
  <si>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</si>
  <si>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</si>
  <si>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</si>
  <si>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</si>
  <si>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</si>
  <si>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</si>
  <si>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</si>
  <si>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REGISTRO DE RIESGOS                                                                                                                                                                                 Codigo: ECEC- F06</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</si>
  <si>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</si>
  <si>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</si>
  <si>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</si>
  <si>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</si>
  <si>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</si>
  <si>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</si>
  <si>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</si>
  <si>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</si>
  <si>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</si>
  <si>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</si>
  <si>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</si>
  <si>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</si>
  <si>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</si>
  <si>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</si>
  <si>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</si>
  <si>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</si>
  <si>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</si>
  <si>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</si>
  <si>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</si>
  <si>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</si>
  <si>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</si>
  <si>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</si>
  <si>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</si>
  <si>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</si>
  <si>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</si>
  <si>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</si>
  <si>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</si>
  <si>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</si>
  <si>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</si>
  <si>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</si>
  <si>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</si>
  <si>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</si>
  <si>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</si>
  <si>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</si>
  <si>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Seguimiento I</t>
  </si>
  <si>
    <t>Seguimiento II</t>
  </si>
  <si>
    <t>Seguimiento III</t>
  </si>
  <si>
    <t>Seguimiento IV</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</si>
  <si>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</si>
  <si>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</si>
  <si>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</si>
  <si>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</si>
  <si>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</si>
  <si>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</si>
  <si>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</si>
  <si>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</si>
  <si>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</si>
  <si>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</si>
  <si>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</si>
  <si>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</si>
  <si>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</si>
  <si>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</si>
  <si>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</si>
  <si>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</si>
  <si>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</si>
  <si>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</si>
  <si>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</si>
  <si>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</si>
  <si>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</si>
  <si>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</si>
  <si>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</si>
  <si>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</si>
  <si>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</si>
  <si>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</si>
  <si>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</si>
  <si>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</si>
  <si>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</si>
  <si>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</si>
  <si>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</si>
  <si>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</si>
  <si>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</si>
  <si>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</si>
  <si>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Procesos de Prestación de Servicios</t>
  </si>
  <si>
    <t>Direccionamiento Estratégico</t>
  </si>
  <si>
    <t>Tecnología de la Información y Comunicación</t>
  </si>
  <si>
    <t>Gestión Financiera</t>
  </si>
  <si>
    <t>Atención al Cliente y/o Ciudadanos</t>
  </si>
  <si>
    <t>Servicios Públicos de Salud</t>
  </si>
  <si>
    <t>Servicios Públicos Educativos</t>
  </si>
  <si>
    <t>Servicios Culturales y Turísticos</t>
  </si>
  <si>
    <t>Programas Especiales</t>
  </si>
  <si>
    <t>Recreación y Deporte</t>
  </si>
  <si>
    <t>Ordenamiento y Desarrollo Físico</t>
  </si>
  <si>
    <t>Diseño y Control de Obras de Infraestructura</t>
  </si>
  <si>
    <t>Gestión del Riesgo</t>
  </si>
  <si>
    <t>Gestión de Transito y Seguridad Vial</t>
  </si>
  <si>
    <t>Fortalecimiento a La Justicia</t>
  </si>
  <si>
    <t>Gestión de la Seguridad</t>
  </si>
  <si>
    <t>Participación Ciudadana</t>
  </si>
  <si>
    <t>Competitividad</t>
  </si>
  <si>
    <t>Gestión Documental</t>
  </si>
  <si>
    <t>Gestión Jurídica</t>
  </si>
  <si>
    <t>Gestión de Talento Humano</t>
  </si>
  <si>
    <t>Gestión de la Infraestructura</t>
  </si>
  <si>
    <t>Gestión de la Contratación</t>
  </si>
  <si>
    <t>Evaluación y Control de la Gestión</t>
  </si>
  <si>
    <t>Modificar los perfiles de los cargos para admitir a un personal específico</t>
  </si>
  <si>
    <t>Permitir intencionalente la prescripción de los recaudos de la entidad</t>
  </si>
  <si>
    <t>Dilatación de los procesos de investigación y sanción para beneficios particulares</t>
  </si>
  <si>
    <t>Recibir beneficios económicos para agilizar o priorizar un trámite o servicio</t>
  </si>
  <si>
    <t>Direccionar los pliegos de condiciones de los contratos para favorecer a un proponente en particular</t>
  </si>
  <si>
    <t>Se ha producido al menos de una vez en los últimos 5 años.</t>
  </si>
  <si>
    <t>Manejar los recursos financieros y/o administración de la información de la entidad en beneficio propio o de terceros.</t>
  </si>
  <si>
    <t>Modificar los documentos de las hojas de vida del personal de planta o extrabajadores para reconocimiento de bonos pensionales</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</si>
  <si>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</si>
  <si>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</si>
  <si>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</si>
  <si>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</si>
  <si>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</si>
  <si>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</si>
  <si>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</si>
  <si>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</si>
  <si>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</si>
  <si>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</si>
  <si>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</si>
  <si>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</si>
  <si>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</si>
  <si>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</si>
  <si>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</si>
  <si>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</si>
  <si>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</si>
  <si>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</si>
  <si>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</si>
  <si>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</si>
  <si>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</si>
  <si>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</si>
  <si>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</si>
  <si>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</si>
  <si>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</si>
  <si>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</si>
  <si>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</si>
  <si>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</si>
  <si>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</si>
  <si>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Revision de perfiles:
1. El profesional especializado 222-08 de la Secretaría Distrital de Gestión Humana, debe verificar con los documentos aportados por el candidato (HV), que cumpla con el perfil exigido en el manual de funciones y competencias laborales cada vez que se requiera proveer un cargo.
2. El profesional especializado 222-07 de la Secretaría Distrital de Gestión Humana, debe verificar que el candidato cumpla con los documentos y/o requisitos minimos exigidos cada vez que se requiera dar posesión a un cargo, verificación que deberá registrarse en el formato MAGHPPEF-08 y adjuntarse en la historia laboral.</t>
  </si>
  <si>
    <t xml:space="preserve">Correcta administración de las hojas de vida
1. El auxiliar administrativo 407-2, secretario 440 -05, profesional universitario 219-01, auxiliar administrativo 407 -05, 2 técnicos operativo 314 -01 de la Secretaría Distrital de Gestión Humana,  asignados al archivo de historias laborales de extrabajadores, EPM y de activos deben relacionar los documentos contenidos en la historia laboral en orden cronologico (fecha del documento), descripción y folio en el formato hoja de control cada vez que se adjunta un documento.
2. El técnico operativo 314-01 y  el profesional 219-01 de la Secretaría Distrital de Gestión Humana deben semestralmente realizar el inventario del archivo de historias laborales,  verificación registrada en base de datos.
3. El profesional universitario 219-01 y el técnico operativo 314-01 de la Secretaría Distrital de Gestión Humana,  deben realizar permanentemente el control de préstamos de las historias laborales, registrando la fecha de la solicitud del préstamo, código de la historia laboral, nombres y apellidos de la persona que realiza la solicitud, tomos, folios, fecha de la devolución y las firmas de entrega y recibido de la historia laboral.
4. El profesional especializado 222 - 7 de la Secretaría Distrital de Gestión Humana,  debe conciliar la información de tiempos y salarios registrados en CETIL con los actos administrativos de vinculación, retiro y las nóminas cada vez que se tramite una certificación, lo que se evidenciará en la expedición efectiva del certificado con firma digital del secretario generado por el técnico operativo 314-01 y profesional universitario 219-04. </t>
  </si>
  <si>
    <t>1. Implementación plan de gestión ética: La Promotora ética de la Secretaría de Distrital de Hacienda implementará el Plan de Gestión Etica para la toma de conciencia sobre los valores eticos institucionales a través del desarrollo de estrategias pedagógicas - comunicativas consignadas en el cronograma previsto y  se evidenciara su ejecución mediante listados de asistencia a cada una de las actividades realizadas
2. Procedimientos actualizados: Los agentes de cambio de la Secretaria de Hacienda revizaran trismestralmente la necesidad de ajustes en los procedimientos de sus áreas originados por cambios normativos y/o acciones de mejora que puedan afectar el cumplimiento de los objetvos del  sistema de gestión de calidad así como los recursos financieros y/o de información.
3. Seguimiento a las PQRS: El tecnico operativo adscrito al despacho socializará mensualmente por correo electrónico los informes de PQRS enviados por la Oficina de Gestión Documental, evidenciando por funcionario los PQRS proximos a vencer o sin respuesta vencidos, adicionalmente le reportará mensualmente al Secretario de Hacienda en un cuadro de excel el estado de los PQRS por funcionario.</t>
  </si>
  <si>
    <t>El profesional universitario grado 2 de la oficina gestión estratégica y fortalecimiento institucional – Atención al Ciudadano, - realiza informe de atención al ciudadano correspondiente a las estadísticas arrojadas por el Sistema de Atención al Ciudadano - SAC del comportamiento de las PQRS el cual se envía a través de correo electrónico a la oficina de Atención al ciudadano de la alcaldía distrital de Barranquilla.
El profesional Universitario grado 2 de la oficina de gestión estratégica y fortalecimiento institucional- Atención al ciudadano semestralmente realiza Auditoría de Respuestas a las PQRS en el cual se verifica tiempo de entrega y   contenido de respuestas el cual se evidencia con el informe de auditoría con el fin de garantizar que las respuestas a los peticionarios se están entregando en los tiempos establecidos y respondidas de fondo y claridad.
El profesional Universitario grado 2 de la oficina de gestión estratégica y fortalecimiento institucional – Atención al ciudadano, semanalmente y de acuerdo a las fechas importantes de la secretaría se envía a través de correo electrónico listado de funcionarios que tienen requerimientos vencidos y por vencer en el sistema de atención al ciudadano -SAC. Con el fin de tener las alertas que las PQRS sean respondidas en los tiempos establecidos por la ley.</t>
  </si>
  <si>
    <t>1. El jefe de oficina de la Oficina de Gestión del Riesgo, periodicamente o de acuerdo con la necesidad, realizará la rotación de funciones a los funcionarios adscritos a su oficina, con el fin de garantizar una optima prestación de los trámites/servicios prestados en la oficina, lo cual se evidenciará en la evaluación del desempeño.
2.El profesional universitario grado 1 de la oficina de Gestión de Riesgo, asignado como gestor ético mensualmente deberá realizar las actividades plasmadas en el plan ético de la vigencia con el propósito de fortalecer la gestión etica de cada funcionario.
2. El técnico operativo grado 1 de la oficina de Gestión de Riesgo, deberá realizar mensualmente un análisis y seguimiento del estado de PQRs por funcionario para implementar acciones de mejora en el cumpliento de los tiempos de respuesta, asi mismo debera generar el informe derivado de dicha gestión.</t>
  </si>
  <si>
    <t xml:space="preserve">1. Pluralidad de proveedores: El encargado de la contratación en la Secretaría General, se encargará de realizar cada vez que exista una necesidad de contratación, la divulgación de la convocatoria para fortalecer el registro de proveedores y por ende se cuente con un mejor estudio de mercado, lo que quedará evidenciado en el SECOP y en los registros del proceso de contratación. </t>
  </si>
  <si>
    <t>1. El profesional universitario (por definir cargo) de la secretaria de gestión social realizará trimestralmente la revisión y seguimiento de los proyectos que componen el Sistema de Gestión de Calidad para identificar nuevos trámites y/o racionalización de estos, con el fin de garantizar que se publiquen en el portafolio de servicios en el portal y el Sistema Único de Información y Trámites - SUIT, que aplican a los programas especiales.
2. El profesional universitario (por definir cargo) de la secretaria de gestión social, realizará el seguimiento mensual de los trámites inscritos en el SUIT con el fin de mantener actualizada los datos de operación trimestralmente.
3. El técnico operativo (por definir cargo) realizará el seguimiento mensual a la gestión ética en el proceso de Programas Especiales, con el fin de fortalecer las actividades y en caso que aplique elaborar planes de mejoramiento y socializar y aplicar a todo el personal de los proyectos sin excepción las actividades de gestión ética en el proceso de programas especiales.
4. El técnico operativo (por definir cargo) realizará seguimiento mensual a la conformidad en las respuestas de las PQRSD (De fondo, clara, congruente y oportuna), lo que se evidenciará por medio de informes mensuales.</t>
  </si>
  <si>
    <t xml:space="preserve">1. Técnico operativo 314-01 de la Secretaría Distrital de Gobierno Implementará trimestralmente planes de mejoramiento para el fortalecimiento de la gestión ética en cada proceso.   Esto se evidenciará a través de correos electronicos, mensajes por medios electronicos, reuniones, listados de asistencia y fotos donde se recuerde la importancia de la etica en cada uno de los procesos realizados.
2. El Profesional Universitario 219-01 de la secretaría Distrital de Gobierno realizará capacitaciones a los funcionarios que ingresan por primera vez  a la secretaría sobre sus derechos, deberes, compatibilidades e incomptabilidades en el desarrollo de sus funciones. 
 3. El Técnico Operativo 314-01 Realizará mensualmente análisis de vencimiento de términos a PQRS e implementar acciones tendientes a eliminar las causas de los incumplimiento, esto se evidenciará a través de correos electronicos, reuniones trimestrales, con la finalidad de garantizar que las respuestas a los peticionarios se están entregando en los tiempos establecidos y coherente con dicha solicitud.  </t>
  </si>
  <si>
    <t xml:space="preserve">1. Control a los términos: Se realizara  control de términos mensualmente por los Coordinadores y trimestralmente por la Jefe de Oficina, cada operador disciplinario  debe  realizar  un informe  que reflejen el seguimiento, control y análisis de los vencimientos de términos en los procesos de investigación y sanción.                                                                                        2. Seguimiento a los PQRS: El tecnico operativo realizará el seguimento mensualmente por correo electrónico los informes de PQRS enviados por la Secretaría General evidenciando por funcionario los PQRS proximos a vencer o sin respuesta vencidos.      </t>
  </si>
  <si>
    <t xml:space="preserve">1. El jefe de la oficina de Garantía de la calidad realizará rotación con una periódicidad mensual a los grupos asignados a actividades de verificación de condiciones de habilitación e IVC con el fin de reducir el riesgo asociado de la recepcion de beneficios economicos por la realizacion de las funciones de cada uno de los grupos, la rotación evita que los funcionarios realizen compromisos respecto a agilizar o priorizar dichos procesos. 
2. Una vez culminadas las auditorías, el profesional especializado de la oficina de Garantía de la Calidad realizará retroalimentación con los prestadores de servicios de salud para conocer la percepción sobre de las actividades realizadas por los funcionarios. Este procedimento se realizará mediante entrevista aleatoria y análisis de los informes de visitas realizados, donde se establecerán tiempos definidos para la realización de los mismos, evitando la priorización no normativa de algún tramite o servicio.
3. El jefe de la oficina de Garantía de la Calidad realizará acompañamiento a las actividades extramurales realizadas por los grupos anteriormente dichos, donde se verificará el cumplimiento del proceso de verificacion y de inspeccion, vigilancia y control. </t>
  </si>
  <si>
    <t>1) Solicitar, analizar y depurar los reportes de la cartera vigente de comparendos, tasas de derechos de tránsito y acuerdos de pago incumplidos de acuerdo a lo definido en plan anual de recuperación de cartera, con el fin de obtener la relación de comparendos que quedarán en estado de cobro coactivo y consolidar la relación de los deudores a los que se les librará mandamientos de pago. El asesor de la oficina aplicará este control mínimo 2 veces al año.
2) Solicitar y analizar los reportes de entrega de las citaciones y notificación por correo de los mandamientos de pago enviados a los deudores por la empresa de mensajería para verificar a cuales deudores se les notificó debidamente y continuar con el proceso de notificación para aquellos a los que no se logró notificar. Este control se aplicará las veces que se envíen notificaciones y/o mandamientos de pago por mensajería.
3) Solicitar la publicación de la información correspondiente a los mandamientos de pago de los deudores a quienes no fue posible notificar por correo a través de la empresa de mensajería. Verificar que la publicación solicitada haya sido realizada. Este control se aplicará las veces que se envíen mandamientos de pago para publicación en la web.</t>
  </si>
  <si>
    <t>1) Generar y analizar mensualmente reportes para identificar los comparendos que requieren atencón para evitar el vencimiento de los términos para sanción. Este control será aplicado por el profesional de la oficina.
2) Solicitar, cuando se requiera, las acciones pertinentes a los responsables para evitar el vencimiento de términos informando las inconsistencias encontradas en el análisis de los reportes generados para cada grupo de comparendos analizado. Elaborar minimo 4 informes al año de los hallazgos y las acciones correctivas aplicadas.</t>
  </si>
  <si>
    <t>1) Socializar minimo 6 veces al año con los funcionarios, mensajes alusivos al riesgo, así como directrices y políticas para las buenas prácticas en la atención de trámites y atención al usuario con el fin de recordar las habilidades comportamentales.
2) Asignar minimo una vez al año a los funcionarios nuevas actividades y/o puntos de atención para el desempeño de sus funciones para reducir el riesgo evitando la creación de vínculos de confianza entre usuarios que frecuentan las sedes y los funcionarios.
3) Hacer seguimiento minimo 4 veces al año a los tiempos de atención de trámites, con el fin de revisar tiempos promedio de aprobación de trámites por cada funcionario y reducir la posibilidad de que usuarios o funcionarios ofrezcan o pidan beneficios por agilizar trámites retrasados.
4) Socializar mínimo 2 veces al año los trámites en línea habilitados en la secretaría con los ciudadanos para motivar el uso de estos medios y reducir el número de usuarios que interactúan con los funcionarios en las sedes.</t>
  </si>
  <si>
    <t>1. El tenico operativo adscrito al Despacho, que es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
2. Elaborar mensualmente informes de estado de PQRs por funcionario para implementar acciones de mejora, Seguimiento a PQRS: El tecnico operativo adscrito al despacho socializará semanalmente por correo electrónico los informes de PQRS elaborado desde su usuario de enlace de SIGOB evidenciando por funcionario los PQRS próximos a vencer o sin respuesta vencidos, adicionalmente le reportará semanalmente al jefe de área y al Secretario del proceso en un cuadro de excel el estado de los PQRS por funcionario. 
3. El tenico operativo adscrito al Despacho, que es el promoter ético de la dependencia, realizará capacitación a los funcionarios que ingresan por primera vez  a la entidad sobre sus derechos, deberes, compatibilidades e incomptabilidades, lo que quedará evidenciado en la lista de asistencia.</t>
  </si>
  <si>
    <t>1.CAPACITACION A FUNCIONARIOS Y CONTRATISTAS SOBRE LOS ESTATUTOS DE LA ENTIDAD: El Promotor ético de la Secretaría de Recreación y deportes gestionará y coordinará ,anualmente, la capacitaión sobre Código de Buen gobierno, Código disciplinario y Código de Integridad, con el in de que los funcionarios y contratistas tengan conocimiento de los mismos y cumplan con los estatutos de entidad. 2.  FORTALECIMIENTO DE LA GESTION ETICA EN EL PROCESO: La Promotora ética de la ecretaría de Recreación y Deporte implementará los planes de mejoramiento a través del desarrollo de estrategias pedagógicas - comunicativas consignadas en el cronogrma previsto para ello.3. EL Asesor de Despacho realizará mensualmente, análisis de vencimiento de términos a PQRS e implementará acciones tendientes a eliminar las causas de incumplimientos se los términos de respuesta.</t>
  </si>
  <si>
    <t xml:space="preserve">1.El tecnico operativo 214-01 hara la  revision semanal de los estados de los expedientes sancionatorios controlando el vencimiento.             
2.El tecnico operativo 201-01, asesor 105-5, y asesores externos  que tienen a su cargo las apelaciones de los  expedientes sancionatorios se reunen en capacitaciones y retroalimentacion. </t>
  </si>
  <si>
    <t>1, Seguimiento a PQRS: El tecnico operativo adscrito al despacho socializará mensualmente por correo electrónico los informes de PQRS enviados por la Secretaría General evidenciando por funcionario los PQRS proximos a vencer o sin respuesta vencidos, adicionalmente le reportará semanalmente al Secretario de Planeacion en un cuadro de excel el estado de los PQRS por funcionario. 
2. Implementación programa de ética, el promoter ético de la dependencia, realizará las acciones programadas en el plan de fortalecimiento a la gestión ética de la Secretaría, lo que quedará evidenciado en el informe de seguimiento y avance enviado a la Gerencia de Control Interno, y en los mensajes enviados a los correos institucionales y listas de asistencia a los eventos realizados.</t>
  </si>
  <si>
    <t xml:space="preserve">1. En el primer trimestre se realiza revisión y seguimiento a los proyectos: Entrega de Auxilio Funerario, Entrega de Estímulo de Transporte, Ingreso Hogar de Paso, Ingreso Proyecto Barranquilla para los jóvenes e inscripción del subsidio Distrital de Barranquilla, a quienes se realizó la  racionalización de los trámites.
2. Se realiza seguimiento mensual a los enlaces que reportan los trámites con el fin de tener el control y en caso de ajustes en los datos de operación se logré realizar en el reporte trimestral.
3. Al tener un cambio de promotor ético, y no tener un gestor ético, las actividades no se han realizado, por lo que se propone realizarlos en el segundo trimestre de forma interna en la secretaría.
4. Se elaboran informes mensuales identificando así las oportunidades de mejora en la prestación de los servicios.
</t>
  </si>
  <si>
    <t xml:space="preserve">1. Se envío a secretaría general - Atención al ciudadano- estadísticas arrojadas por  el SAC de  cumplimiento de oportunidad en la respuesta de las PQRS.
2. Se incluyo en el Cronogra de actividades del SGC la Auditoría de respuesta al SAC.
3. Se envía correo electrónico a los funcionarios de la SED informando los PQRS que se encuentran vencidos y próximos a vencer. </t>
  </si>
  <si>
    <t>1. En el proceso de implementación el plan de mejoramiento etico
2. Cuando se presente
3. Se estan realizando los seguimientos con los funcionarios
4. Cuando se presente</t>
  </si>
  <si>
    <t>1. Informe mensual socializado
2. Elaboración y socialización de memorando del secretario</t>
  </si>
  <si>
    <t>Se definieron los lineamientos a seguir para la recuperación de la cartera a cargo de la Secretaría de Tránsito durante la vigencia 2020 lo cual quedó establecido en el Plan Anual de Recuperación de Cartera 2020, de acuerdo a esto, se ha solicitado de manera periódica a la oficina de Gestión Estrategica e Institucional (área de sistemas) el informe del estado actual de la cartera de comparendos físicos y derechos de tránsito y se ha consolidado con la información de comparendos electrónicos para clasificarlos en gestionables y de difícil cobro. El último reporte se generó el 13 de febrero del año en curso. Se está trabajando con el área de sistemas la conformación de los expedientes de cobro coactivo para iniciar con el proceso de notificación de los mismos.</t>
  </si>
  <si>
    <t>La secretaria publicó a través de redes sociales y comunicados de prensa información sobre los tramites que pueden ser adelantados en línea como en respuesta al estado de emergencia declarado en el distrito.
Se realizó una rotación de personal en el mes de febrero. Se espera planear y programa la socialización de mensajes alusivos a los riesgos a partir del mes de Mayo. Adicionalmente se definió la creación de un comité de control a las actividades de la oficina de procesos contravencionales y se modificará la forma en que e asignan las audiencias de alcoholemia a los inspectores logrando que no sea solo un grupo de inspectores dedicados a estos casos sino que sean asignados por demanda.
Se revisaron y ajustaron los indicadores de trámites atendido y tiempo de aprobación de trámites.
Se realizó el seguimiento respectivo a los mismos de acuerdo a los ajuste realizados.</t>
  </si>
  <si>
    <t>Durante este trimestre el gestor etico desarrolló diferentes actividades encaminadas al fortalecimiento Etico de los funcionarios adscritos a este proceso.
Asi mismo y teniendo en cuenta la emergencia sanitaria ocasiada por el COVID -19, la jefe de oficina a través del Grupo OGR creado en la aplicación Whatsapp, difundio diferentes mensajes orientados a fortalecer distintos valores eticos y al fomento de la cultura del autocontrol a cada funcionario.</t>
  </si>
  <si>
    <t>1. La Promotora ética socializó a través del grupo de whatsapp de la Secretaría, el Código de integridad . 2. La Promotora ética ha socializado mensajes sobre el ambiente ético a todo el personal nombrado y contratista de la Secretaría a través del whatsapp, así como la firma del acta de compromiso ético 3. Se viene realizando el seguimiento a los términos de respuesta y a la calidad de la misma,de los PQRSD.</t>
  </si>
  <si>
    <t>Implementación de 4 estrategias para resaltar los valores éticos para la toma de conciencia
Los agentes de cambio de la Secretaria de Hacienda revisaran semestralmente la necesidad de ajustes en los procedimientos de sus áreas originados por cambios
Socialización mensual de los informes de PQRS enviados por la Oficina de Atención al ciudadano</t>
  </si>
  <si>
    <t>1. El profesional designado realiza la verificación de los documentos con lo señalado en el manual de funciones para corroborar el cumplimiento de las competencias. 
2. Previo a la posesión del cargo, el funcionario verifica con listado de chequeo que el aspirante cuente con los requisitos legales para ello.</t>
  </si>
  <si>
    <t>El personal de archivo de historias laborales, relacionan oportunamente los documentos de la HL en la respectiva hoja de control.
Se revisan las cajas para actualizar inventario vs base de datos.
El funcionario designado registra de manera oportuna y permanente los prestamos de HL en el registro de control de prestamos.
La información registrada en CETIL es verificada por el funcionario designado con la información de los actos administrativos, para luego autorizar la firma del CETIL</t>
  </si>
  <si>
    <t>1. 33%
2. 33%
3. 33%
4, 33%</t>
  </si>
  <si>
    <t xml:space="preserve">1. 33%
2. 33%
3. 33%
</t>
  </si>
  <si>
    <t>1.  33%
2. 33%
3. NA
4. 19,59%</t>
  </si>
  <si>
    <t xml:space="preserve">1. El encargado de la contratación en la Secretaría General, se encarga de realizar cada vez que exista una necesidad de contratación, la divulgación de la convocatoria para fortalecer el registro de proveedores y por ende se cuente con un mejor estudio de mercado, lo que quedará evidenciado en el SECOP y en los registros del proceso de contratación. </t>
  </si>
  <si>
    <t>Los controles de los riesgos de corrupciòn fueron evaluados , teniendo en cuenta la metodologia existente. Asimismo se realizo mesa de trabajo con los asesores que tyienen a su cargo expedientes sancionatorios con el fin de evaluar la gestiòn</t>
  </si>
  <si>
    <t>Debido a la emergencia  por el covid 19 los terminos de las actuciones se encuentran suspendidos  pero las peticiones  que llegan se estan respondiendo  a tiempo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</si>
</sst>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0"/>
      <name val="Arial"/>
      <family val="2"/>
    </font>
    <font>
      <b/>
      <sz val="11.5"/>
      <color rgb="FF000000"/>
      <name val="Calibri"/>
      <family val="2"/>
    </font>
    <font>
      <b/>
      <sz val="14"/>
      <color rgb="FF000000"/>
      <name val="Calibri"/>
      <family val="2"/>
    </font>
    <font>
      <sz val="10"/>
      <color rgb="FF000000"/>
      <name val="Calibri"/>
      <family val="2"/>
    </font>
    <font>
      <sz val="11"/>
      <color theme="1"/>
      <name val="Calibri"/>
      <family val="2"/>
      <scheme val="minor"/>
    </font>
    <font>
      <sz val="11"/>
      <name val="Arial Narrow"/>
      <family val="2"/>
    </font>
    <font>
      <sz val="11"/>
      <name val="Arial"/>
      <family val="2"/>
    </font>
    <font>
      <sz val="14"/>
      <name val="Arial Narrow"/>
      <family val="2"/>
    </font>
    <font>
      <sz val="14"/>
      <color theme="1"/>
      <name val="Arial Narrow"/>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bottom style="thin">
        <color theme="0" tint="-0.24994659260841701"/>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4">
    <xf numFmtId="0" fontId="0" fillId="0" borderId="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9" fontId="28" fillId="0" borderId="0" applyFont="0" applyFill="0" applyBorder="0" applyAlignment="0" applyProtection="0"/>
    <xf numFmtId="0" fontId="28" fillId="0" borderId="0"/>
    <xf numFmtId="9" fontId="28" fillId="0" borderId="0" applyFont="0" applyFill="0" applyBorder="0" applyAlignment="0" applyProtection="0"/>
  </cellStyleXfs>
  <cellXfs count="168">
    <xf numFmtId="0" fontId="0" fillId="0" borderId="0" xfId="0"/>
    <xf numFmtId="0" fontId="0" fillId="0" borderId="0" xfId="0" applyProtection="1"/>
    <xf numFmtId="0" fontId="1" fillId="0" borderId="0" xfId="0" applyFont="1" applyAlignment="1" applyProtection="1">
      <alignment horizontal="center" vertical="center" wrapText="1"/>
    </xf>
    <xf numFmtId="0" fontId="4" fillId="0" borderId="0" xfId="0" applyFont="1" applyProtection="1"/>
    <xf numFmtId="0" fontId="4" fillId="0" borderId="0" xfId="0" applyFont="1" applyAlignment="1" applyProtection="1">
      <alignment horizontal="center" wrapText="1"/>
    </xf>
    <xf numFmtId="0" fontId="3" fillId="0" borderId="0" xfId="0" applyFont="1" applyAlignment="1" applyProtection="1">
      <alignment horizontal="center" vertical="center"/>
    </xf>
    <xf numFmtId="0" fontId="4" fillId="0" borderId="0" xfId="0" applyFont="1" applyAlignment="1" applyProtection="1">
      <alignment horizontal="center" vertical="center"/>
    </xf>
    <xf numFmtId="0" fontId="5" fillId="4" borderId="0" xfId="0" applyFont="1" applyFill="1" applyAlignment="1" applyProtection="1">
      <alignment horizontal="center" vertical="center"/>
    </xf>
    <xf numFmtId="164" fontId="5"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6" fillId="0" borderId="0" xfId="0" applyFont="1" applyProtection="1"/>
    <xf numFmtId="0" fontId="6" fillId="0" borderId="0" xfId="0" applyFont="1" applyAlignment="1" applyProtection="1">
      <alignment wrapText="1"/>
    </xf>
    <xf numFmtId="0" fontId="4" fillId="0" borderId="0" xfId="0" applyFont="1" applyAlignment="1" applyProtection="1">
      <alignment wrapText="1"/>
    </xf>
    <xf numFmtId="0" fontId="2" fillId="0" borderId="0" xfId="0" applyFont="1" applyAlignment="1" applyProtection="1">
      <alignment horizontal="left" vertical="center"/>
    </xf>
    <xf numFmtId="0" fontId="8" fillId="0" borderId="0" xfId="0" applyFont="1" applyAlignment="1" applyProtection="1">
      <alignment vertical="center"/>
    </xf>
    <xf numFmtId="0" fontId="1" fillId="4" borderId="0" xfId="0" applyFont="1" applyFill="1" applyAlignment="1" applyProtection="1">
      <alignment horizontal="center" vertical="center"/>
    </xf>
    <xf numFmtId="0" fontId="9" fillId="0" borderId="0" xfId="0" applyFont="1" applyProtection="1"/>
    <xf numFmtId="0" fontId="9" fillId="0" borderId="0" xfId="0" applyFont="1" applyAlignment="1" applyProtection="1">
      <alignment horizontal="left"/>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3" fillId="0" borderId="2" xfId="0" applyFont="1" applyBorder="1" applyAlignment="1" applyProtection="1">
      <alignment horizontal="left" vertical="center"/>
      <protection locked="0"/>
    </xf>
    <xf numFmtId="164" fontId="14" fillId="0" borderId="2" xfId="0" applyNumberFormat="1"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2" xfId="0" applyFont="1" applyBorder="1" applyAlignment="1" applyProtection="1">
      <alignment horizontal="center" vertical="center"/>
      <protection locked="0"/>
    </xf>
    <xf numFmtId="164" fontId="14" fillId="0" borderId="4" xfId="0" applyNumberFormat="1" applyFont="1" applyBorder="1" applyAlignment="1" applyProtection="1">
      <alignment horizontal="center" vertical="center"/>
    </xf>
    <xf numFmtId="0" fontId="13" fillId="0" borderId="2" xfId="0" applyFont="1" applyBorder="1" applyAlignment="1" applyProtection="1">
      <alignment horizontal="left" vertical="center" wrapText="1"/>
      <protection locked="0"/>
    </xf>
    <xf numFmtId="0" fontId="14"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2" fillId="7" borderId="3" xfId="0" applyFont="1" applyFill="1" applyBorder="1" applyAlignment="1" applyProtection="1">
      <alignment horizontal="center" vertical="center" wrapText="1"/>
    </xf>
    <xf numFmtId="0" fontId="11"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19" fillId="5" borderId="0" xfId="0" applyFont="1" applyFill="1" applyAlignment="1">
      <alignment vertical="top" wrapText="1"/>
    </xf>
    <xf numFmtId="0" fontId="17"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protection locked="0"/>
    </xf>
    <xf numFmtId="0" fontId="18" fillId="0" borderId="0" xfId="0" applyFont="1" applyProtection="1"/>
    <xf numFmtId="0" fontId="17" fillId="2" borderId="1" xfId="0" applyFont="1" applyFill="1" applyBorder="1" applyAlignment="1" applyProtection="1">
      <alignment horizontal="center" vertical="center"/>
    </xf>
    <xf numFmtId="0" fontId="23" fillId="0" borderId="0" xfId="0" applyFont="1" applyProtection="1"/>
    <xf numFmtId="0" fontId="18" fillId="0" borderId="1" xfId="0" applyFont="1" applyBorder="1" applyAlignment="1" applyProtection="1">
      <alignment horizontal="left" vertical="center"/>
    </xf>
    <xf numFmtId="0" fontId="18" fillId="0" borderId="1" xfId="0" applyFont="1" applyBorder="1" applyAlignment="1" applyProtection="1">
      <alignment horizontal="center" vertical="center"/>
    </xf>
    <xf numFmtId="0" fontId="18" fillId="0" borderId="1" xfId="0" applyFont="1" applyBorder="1" applyProtection="1"/>
    <xf numFmtId="0" fontId="18" fillId="3" borderId="1" xfId="0" applyFont="1" applyFill="1" applyBorder="1" applyProtection="1"/>
    <xf numFmtId="0" fontId="18" fillId="0" borderId="7" xfId="0" applyFont="1" applyBorder="1" applyAlignment="1" applyProtection="1">
      <alignment horizontal="left" vertical="center" wrapText="1"/>
      <protection locked="0"/>
    </xf>
    <xf numFmtId="0" fontId="18" fillId="0" borderId="7" xfId="0" applyFont="1" applyFill="1" applyBorder="1" applyAlignment="1" applyProtection="1">
      <alignment horizontal="left" vertical="center" wrapText="1"/>
      <protection locked="0"/>
    </xf>
    <xf numFmtId="0" fontId="18"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horizontal="left" vertical="center"/>
      <protection locked="0"/>
    </xf>
    <xf numFmtId="164" fontId="17" fillId="0" borderId="9" xfId="0" applyNumberFormat="1" applyFont="1" applyFill="1" applyBorder="1" applyAlignment="1" applyProtection="1">
      <alignment horizontal="center" vertical="center"/>
    </xf>
    <xf numFmtId="164" fontId="17" fillId="0" borderId="7" xfId="0" applyNumberFormat="1" applyFont="1" applyFill="1" applyBorder="1" applyAlignment="1" applyProtection="1">
      <alignment horizontal="center" vertical="center"/>
    </xf>
    <xf numFmtId="164" fontId="17" fillId="15" borderId="7" xfId="0" applyNumberFormat="1" applyFont="1" applyFill="1" applyBorder="1" applyAlignment="1" applyProtection="1">
      <alignment horizontal="center" vertical="center"/>
    </xf>
    <xf numFmtId="164" fontId="18" fillId="0" borderId="7"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13" fillId="0" borderId="2" xfId="0" applyFont="1" applyBorder="1" applyAlignment="1" applyProtection="1">
      <alignment horizontal="center" vertical="center" wrapText="1"/>
      <protection locked="0"/>
    </xf>
    <xf numFmtId="0" fontId="22" fillId="8" borderId="11" xfId="0" applyFont="1" applyFill="1" applyBorder="1" applyAlignment="1" applyProtection="1">
      <alignment horizontal="center" vertical="center" wrapText="1"/>
    </xf>
    <xf numFmtId="0" fontId="22" fillId="8" borderId="11" xfId="0" applyFont="1" applyFill="1" applyBorder="1" applyAlignment="1" applyProtection="1">
      <alignment horizontal="center" wrapText="1"/>
    </xf>
    <xf numFmtId="0" fontId="17" fillId="0" borderId="13" xfId="0" applyFont="1" applyBorder="1" applyAlignment="1" applyProtection="1">
      <alignment horizontal="center" vertical="center"/>
    </xf>
    <xf numFmtId="0" fontId="17" fillId="0" borderId="16" xfId="0" applyFont="1" applyBorder="1" applyAlignment="1" applyProtection="1">
      <alignment horizontal="center" vertical="center"/>
    </xf>
    <xf numFmtId="0" fontId="17" fillId="3" borderId="17" xfId="0" applyFont="1" applyFill="1" applyBorder="1" applyAlignment="1" applyProtection="1">
      <alignment horizontal="left" vertical="center" wrapText="1"/>
      <protection locked="0"/>
    </xf>
    <xf numFmtId="0" fontId="18" fillId="0" borderId="17" xfId="0" applyFont="1" applyFill="1" applyBorder="1" applyAlignment="1" applyProtection="1">
      <alignment horizontal="left" vertical="center" wrapText="1"/>
      <protection locked="0"/>
    </xf>
    <xf numFmtId="0" fontId="18" fillId="0" borderId="17" xfId="0" applyFont="1" applyBorder="1" applyAlignment="1" applyProtection="1">
      <alignment horizontal="center" vertical="center" wrapText="1"/>
      <protection locked="0"/>
    </xf>
    <xf numFmtId="164" fontId="17" fillId="0" borderId="17" xfId="0" applyNumberFormat="1" applyFont="1" applyFill="1" applyBorder="1" applyAlignment="1" applyProtection="1">
      <alignment horizontal="center" vertical="center"/>
    </xf>
    <xf numFmtId="0" fontId="22" fillId="4" borderId="15"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top" wrapText="1"/>
    </xf>
    <xf numFmtId="0" fontId="18" fillId="0" borderId="0" xfId="0" applyFont="1" applyBorder="1" applyProtection="1"/>
    <xf numFmtId="0" fontId="18" fillId="3" borderId="0" xfId="0" applyFont="1" applyFill="1" applyBorder="1" applyProtection="1"/>
    <xf numFmtId="0" fontId="0" fillId="3" borderId="0" xfId="0" applyFill="1" applyBorder="1" applyProtection="1"/>
    <xf numFmtId="0" fontId="17" fillId="3" borderId="18" xfId="0" applyFont="1" applyFill="1" applyBorder="1" applyAlignment="1" applyProtection="1">
      <alignment horizontal="left" vertical="center" wrapText="1"/>
      <protection locked="0"/>
    </xf>
    <xf numFmtId="0" fontId="18" fillId="0" borderId="18" xfId="0" applyFont="1" applyBorder="1" applyAlignment="1" applyProtection="1">
      <alignment horizontal="center" vertical="center" wrapText="1"/>
      <protection locked="0"/>
    </xf>
    <xf numFmtId="164" fontId="17" fillId="0" borderId="18" xfId="0" applyNumberFormat="1" applyFont="1" applyFill="1" applyBorder="1" applyAlignment="1" applyProtection="1">
      <alignment horizontal="center" vertical="center"/>
    </xf>
    <xf numFmtId="164" fontId="17" fillId="15" borderId="18" xfId="0" applyNumberFormat="1" applyFont="1" applyFill="1" applyBorder="1" applyAlignment="1" applyProtection="1">
      <alignment horizontal="center" vertical="center"/>
    </xf>
    <xf numFmtId="0" fontId="24" fillId="0" borderId="11" xfId="0" applyFont="1" applyFill="1" applyBorder="1" applyAlignment="1" applyProtection="1">
      <alignment horizontal="left" vertical="center" wrapText="1"/>
      <protection locked="0"/>
    </xf>
    <xf numFmtId="0" fontId="24" fillId="0" borderId="20" xfId="0" applyFont="1" applyFill="1" applyBorder="1" applyAlignment="1" applyProtection="1">
      <alignment horizontal="left" vertical="center" wrapText="1"/>
      <protection locked="0"/>
    </xf>
    <xf numFmtId="0" fontId="24" fillId="0" borderId="7" xfId="0" applyFont="1" applyFill="1" applyBorder="1" applyAlignment="1" applyProtection="1">
      <alignment horizontal="left" vertical="center" wrapText="1"/>
      <protection locked="0"/>
    </xf>
    <xf numFmtId="1" fontId="17" fillId="15" borderId="23" xfId="0" applyNumberFormat="1" applyFont="1" applyFill="1" applyBorder="1" applyAlignment="1" applyProtection="1">
      <alignment horizontal="center" vertical="center"/>
    </xf>
    <xf numFmtId="1" fontId="17" fillId="15" borderId="24" xfId="0" applyNumberFormat="1" applyFont="1" applyFill="1" applyBorder="1" applyAlignment="1" applyProtection="1">
      <alignment horizontal="center" vertical="center"/>
    </xf>
    <xf numFmtId="1" fontId="17" fillId="15" borderId="25" xfId="0" applyNumberFormat="1" applyFont="1" applyFill="1" applyBorder="1" applyAlignment="1" applyProtection="1">
      <alignment horizontal="center" vertical="center"/>
    </xf>
    <xf numFmtId="0" fontId="4" fillId="0" borderId="7" xfId="0" applyFont="1" applyBorder="1" applyAlignment="1" applyProtection="1">
      <alignment horizontal="center" wrapText="1"/>
    </xf>
    <xf numFmtId="0" fontId="4" fillId="0" borderId="7" xfId="0" applyFont="1" applyBorder="1" applyProtection="1"/>
    <xf numFmtId="0" fontId="17"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vertic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1" fillId="0" borderId="0" xfId="0" applyFont="1" applyAlignment="1" applyProtection="1">
      <alignment vertical="center"/>
      <protection locked="0"/>
    </xf>
    <xf numFmtId="0" fontId="21" fillId="17" borderId="27" xfId="0" applyFont="1" applyFill="1" applyBorder="1" applyAlignment="1" applyProtection="1">
      <alignment vertical="center"/>
      <protection locked="0"/>
    </xf>
    <xf numFmtId="0" fontId="21" fillId="17" borderId="28" xfId="0" applyFont="1" applyFill="1" applyBorder="1" applyAlignment="1" applyProtection="1">
      <alignment vertical="center"/>
      <protection locked="0"/>
    </xf>
    <xf numFmtId="0" fontId="24" fillId="0" borderId="17" xfId="0" applyFont="1" applyFill="1" applyBorder="1" applyAlignment="1" applyProtection="1">
      <alignment horizontal="left" vertical="center" wrapText="1"/>
      <protection locked="0"/>
    </xf>
    <xf numFmtId="0" fontId="17" fillId="0" borderId="7" xfId="0" applyFont="1" applyBorder="1" applyAlignment="1" applyProtection="1">
      <alignment horizontal="center" vertical="center"/>
    </xf>
    <xf numFmtId="0" fontId="3" fillId="0" borderId="7" xfId="0" applyFont="1" applyBorder="1" applyAlignment="1" applyProtection="1">
      <alignment horizontal="center" vertical="center"/>
    </xf>
    <xf numFmtId="0" fontId="4" fillId="0" borderId="7" xfId="0" applyFont="1" applyBorder="1" applyAlignment="1" applyProtection="1">
      <alignment horizontal="center" vertical="center"/>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6" fillId="0" borderId="30" xfId="0" applyFont="1" applyBorder="1" applyAlignment="1">
      <alignment horizontal="center" vertical="center" wrapText="1"/>
    </xf>
    <xf numFmtId="0" fontId="27" fillId="0" borderId="32" xfId="0" applyFont="1" applyBorder="1" applyAlignment="1">
      <alignment vertical="center" wrapText="1"/>
    </xf>
    <xf numFmtId="0" fontId="27" fillId="0" borderId="35" xfId="0" applyFont="1" applyBorder="1" applyAlignment="1">
      <alignment vertical="center" wrapText="1"/>
    </xf>
    <xf numFmtId="0" fontId="18" fillId="0" borderId="7" xfId="0" applyFont="1" applyBorder="1" applyAlignment="1" applyProtection="1">
      <alignment wrapText="1"/>
    </xf>
    <xf numFmtId="9" fontId="18" fillId="0" borderId="7" xfId="11" applyFont="1" applyBorder="1" applyAlignment="1" applyProtection="1">
      <alignment horizontal="center" vertical="center"/>
    </xf>
    <xf numFmtId="0" fontId="18" fillId="0" borderId="7" xfId="0" applyFont="1" applyBorder="1" applyAlignment="1">
      <alignment vertical="center" wrapText="1"/>
    </xf>
    <xf numFmtId="0" fontId="18" fillId="0" borderId="7" xfId="0" applyFont="1" applyBorder="1" applyAlignment="1" applyProtection="1">
      <alignment horizontal="justify" vertical="center" wrapText="1"/>
      <protection locked="0"/>
    </xf>
    <xf numFmtId="9" fontId="18" fillId="0" borderId="7" xfId="0" applyNumberFormat="1" applyFont="1" applyBorder="1" applyAlignment="1" applyProtection="1">
      <alignment horizontal="center" vertical="center"/>
    </xf>
    <xf numFmtId="0" fontId="29" fillId="0" borderId="7" xfId="0" applyFont="1" applyBorder="1" applyAlignment="1" applyProtection="1">
      <alignment horizontal="justify" vertical="top" wrapText="1"/>
      <protection locked="0"/>
    </xf>
    <xf numFmtId="9" fontId="18" fillId="0" borderId="7" xfId="11" applyFont="1" applyBorder="1" applyAlignment="1" applyProtection="1">
      <alignment wrapText="1"/>
    </xf>
    <xf numFmtId="0" fontId="31" fillId="0" borderId="7" xfId="0" applyFont="1" applyBorder="1" applyAlignment="1" applyProtection="1">
      <alignment horizontal="justify" vertical="center" wrapText="1"/>
      <protection locked="0"/>
    </xf>
    <xf numFmtId="0" fontId="30" fillId="0" borderId="7" xfId="0" applyFont="1" applyBorder="1" applyAlignment="1">
      <alignment horizontal="left" wrapText="1"/>
    </xf>
    <xf numFmtId="9" fontId="31" fillId="3" borderId="7" xfId="13" applyFont="1" applyFill="1" applyBorder="1" applyAlignment="1" applyProtection="1">
      <alignment horizontal="center" vertical="center" wrapText="1"/>
      <protection locked="0"/>
    </xf>
    <xf numFmtId="9" fontId="31" fillId="3" borderId="7" xfId="13" applyFont="1" applyFill="1" applyBorder="1" applyAlignment="1">
      <alignment horizontal="center" vertical="center"/>
    </xf>
    <xf numFmtId="10" fontId="32" fillId="3" borderId="7" xfId="13" applyNumberFormat="1" applyFont="1" applyFill="1" applyBorder="1" applyAlignment="1" applyProtection="1">
      <alignment horizontal="center" vertical="center" wrapText="1"/>
      <protection locked="0"/>
    </xf>
    <xf numFmtId="0" fontId="4" fillId="0" borderId="7" xfId="0" applyFont="1" applyBorder="1" applyAlignment="1" applyProtection="1">
      <alignment wrapText="1"/>
    </xf>
    <xf numFmtId="0" fontId="18" fillId="0" borderId="7" xfId="0" applyFont="1" applyBorder="1" applyAlignment="1" applyProtection="1">
      <alignment vertical="center" wrapText="1"/>
    </xf>
    <xf numFmtId="9" fontId="18" fillId="0" borderId="7" xfId="0" applyNumberFormat="1" applyFont="1" applyBorder="1" applyAlignment="1" applyProtection="1">
      <alignment wrapText="1"/>
    </xf>
    <xf numFmtId="9" fontId="17" fillId="0" borderId="7" xfId="0" applyNumberFormat="1" applyFont="1" applyBorder="1" applyAlignment="1">
      <alignment horizontal="center" vertical="center" wrapText="1"/>
    </xf>
    <xf numFmtId="0" fontId="17" fillId="16" borderId="7" xfId="0" applyFont="1" applyFill="1" applyBorder="1" applyAlignment="1">
      <alignment horizontal="center" vertical="center"/>
    </xf>
    <xf numFmtId="9" fontId="18" fillId="0" borderId="7" xfId="11" applyFont="1" applyBorder="1" applyAlignment="1" applyProtection="1">
      <alignment horizontal="center" vertical="center" wrapText="1"/>
    </xf>
    <xf numFmtId="0" fontId="18" fillId="3" borderId="7" xfId="0" applyFont="1" applyFill="1" applyBorder="1" applyAlignment="1" applyProtection="1">
      <alignment horizontal="justify" vertical="center" wrapText="1"/>
      <protection locked="0"/>
    </xf>
    <xf numFmtId="9" fontId="4" fillId="0" borderId="7" xfId="0" applyNumberFormat="1" applyFont="1" applyBorder="1" applyAlignment="1" applyProtection="1">
      <alignment horizontal="center"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wrapText="1"/>
    </xf>
    <xf numFmtId="9" fontId="18" fillId="0" borderId="7" xfId="0" applyNumberFormat="1" applyFont="1" applyBorder="1" applyAlignment="1" applyProtection="1">
      <alignment vertical="center"/>
    </xf>
    <xf numFmtId="9" fontId="18" fillId="0" borderId="7" xfId="0" applyNumberFormat="1" applyFont="1" applyBorder="1" applyAlignment="1" applyProtection="1">
      <alignment vertical="center" wrapText="1"/>
    </xf>
    <xf numFmtId="0" fontId="29" fillId="0" borderId="7" xfId="0" applyFont="1" applyBorder="1" applyAlignment="1" applyProtection="1">
      <alignment horizontal="justify" vertical="center" wrapText="1"/>
      <protection locked="0"/>
    </xf>
    <xf numFmtId="0" fontId="18" fillId="0" borderId="7" xfId="0" applyFont="1" applyBorder="1" applyAlignment="1" applyProtection="1">
      <alignment vertical="center"/>
    </xf>
    <xf numFmtId="0" fontId="18" fillId="0" borderId="7" xfId="0" applyFont="1" applyBorder="1" applyAlignment="1" applyProtection="1">
      <alignment horizontal="justify" vertical="top" wrapText="1"/>
      <protection locked="0"/>
    </xf>
    <xf numFmtId="0" fontId="17" fillId="16" borderId="7" xfId="0" applyFont="1" applyFill="1" applyBorder="1" applyAlignment="1">
      <alignment horizontal="center" vertical="center"/>
    </xf>
    <xf numFmtId="0" fontId="17" fillId="3" borderId="8" xfId="0" applyFont="1" applyFill="1" applyBorder="1" applyAlignment="1" applyProtection="1">
      <alignment horizontal="center" vertical="center"/>
    </xf>
    <xf numFmtId="0" fontId="18" fillId="0" borderId="10" xfId="0" applyFont="1" applyBorder="1" applyAlignment="1"/>
    <xf numFmtId="0" fontId="22" fillId="8" borderId="11" xfId="0" applyFont="1" applyFill="1" applyBorder="1" applyAlignment="1" applyProtection="1">
      <alignment horizontal="center" vertical="center" wrapText="1"/>
    </xf>
    <xf numFmtId="0" fontId="22" fillId="8" borderId="15" xfId="0" applyFont="1" applyFill="1" applyBorder="1" applyAlignment="1" applyProtection="1">
      <alignment horizontal="center" vertical="center" wrapText="1"/>
    </xf>
    <xf numFmtId="0" fontId="22" fillId="8" borderId="21" xfId="0" applyFont="1" applyFill="1" applyBorder="1" applyAlignment="1" applyProtection="1">
      <alignment horizontal="center" vertical="center" wrapText="1"/>
    </xf>
    <xf numFmtId="0" fontId="22" fillId="8" borderId="22" xfId="0" applyFont="1" applyFill="1" applyBorder="1" applyAlignment="1" applyProtection="1">
      <alignment horizontal="center" vertical="center" wrapText="1"/>
    </xf>
    <xf numFmtId="0" fontId="17" fillId="8" borderId="12"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8" borderId="11" xfId="0" applyFont="1" applyFill="1" applyBorder="1" applyAlignment="1" applyProtection="1">
      <alignment horizontal="center" vertical="center" wrapText="1"/>
    </xf>
    <xf numFmtId="0" fontId="17" fillId="8" borderId="15" xfId="0" applyFont="1" applyFill="1" applyBorder="1" applyAlignment="1" applyProtection="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0" xfId="0" applyFont="1" applyAlignment="1">
      <alignment horizontal="center"/>
    </xf>
    <xf numFmtId="0" fontId="27" fillId="0" borderId="31" xfId="0" applyFont="1" applyBorder="1" applyAlignment="1">
      <alignment vertical="center" wrapText="1"/>
    </xf>
    <xf numFmtId="0" fontId="27" fillId="0" borderId="33" xfId="0" applyFont="1" applyBorder="1" applyAlignment="1">
      <alignment vertical="center" wrapText="1"/>
    </xf>
    <xf numFmtId="0" fontId="27" fillId="0" borderId="34" xfId="0" applyFont="1" applyBorder="1" applyAlignment="1">
      <alignment vertical="center" wrapText="1"/>
    </xf>
    <xf numFmtId="0" fontId="27" fillId="0" borderId="31"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cellXfs>
  <cellStyles count="14">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 name="Normal 2" xfId="12"/>
    <cellStyle name="Porcentaje" xfId="11" builtinId="5"/>
    <cellStyle name="Porcentaje 2" xfId="13"/>
  </cellStyles>
  <dxfs count="4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xmlns=""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xmlns=""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xmlns=""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xmlns=""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xmlns=""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xmlns=""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xmlns=""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xmlns=""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xmlns=""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29</xdr:row>
      <xdr:rowOff>57150</xdr:rowOff>
    </xdr:from>
    <xdr:to>
      <xdr:col>11</xdr:col>
      <xdr:colOff>3680325</xdr:colOff>
      <xdr:row>37</xdr:row>
      <xdr:rowOff>41274</xdr:rowOff>
    </xdr:to>
    <xdr:pic>
      <xdr:nvPicPr>
        <xdr:cNvPr id="3" name="Picture 4" descr="BRAIN:Users:MARIO:Desktop:WORK 2015:CHAMO:Alcaldia_Marca Ciudad_2015:Marca Ciudad_Piezas:AB_Membrete:untitled folder:AB_B_ Hoja memebreteada -02.jpg">
          <a:extLst>
            <a:ext uri="{FF2B5EF4-FFF2-40B4-BE49-F238E27FC236}">
              <a16:creationId xmlns:a16="http://schemas.microsoft.com/office/drawing/2014/main" xmlns="" id="{00000000-0008-0000-02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59450"/>
          <a:ext cx="19001327" cy="1431926"/>
        </a:xfrm>
        <a:prstGeom prst="rect">
          <a:avLst/>
        </a:prstGeom>
        <a:noFill/>
        <a:ln>
          <a:noFill/>
        </a:ln>
      </xdr:spPr>
    </xdr:pic>
    <xdr:clientData/>
  </xdr:twoCellAnchor>
  <xdr:twoCellAnchor editAs="oneCell">
    <xdr:from>
      <xdr:col>2</xdr:col>
      <xdr:colOff>60960</xdr:colOff>
      <xdr:row>29</xdr:row>
      <xdr:rowOff>0</xdr:rowOff>
    </xdr:from>
    <xdr:to>
      <xdr:col>2</xdr:col>
      <xdr:colOff>927101</xdr:colOff>
      <xdr:row>31</xdr:row>
      <xdr:rowOff>12698</xdr:rowOff>
    </xdr:to>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2"/>
        <a:stretch>
          <a:fillRect/>
        </a:stretch>
      </xdr:blipFill>
      <xdr:spPr>
        <a:xfrm>
          <a:off x="1635760" y="9834880"/>
          <a:ext cx="866141" cy="378460"/>
        </a:xfrm>
        <a:prstGeom prst="rect">
          <a:avLst/>
        </a:prstGeom>
      </xdr:spPr>
    </xdr:pic>
    <xdr:clientData/>
  </xdr:twoCellAnchor>
  <xdr:twoCellAnchor editAs="oneCell">
    <xdr:from>
      <xdr:col>9</xdr:col>
      <xdr:colOff>1620520</xdr:colOff>
      <xdr:row>28</xdr:row>
      <xdr:rowOff>124460</xdr:rowOff>
    </xdr:from>
    <xdr:to>
      <xdr:col>9</xdr:col>
      <xdr:colOff>3483610</xdr:colOff>
      <xdr:row>30</xdr:row>
      <xdr:rowOff>144781</xdr:rowOff>
    </xdr:to>
    <xdr:pic>
      <xdr:nvPicPr>
        <xdr:cNvPr id="5" name="Imagen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19845020" y="16291560"/>
          <a:ext cx="1920240" cy="375920"/>
        </a:xfrm>
        <a:prstGeom prst="rect">
          <a:avLst/>
        </a:prstGeom>
      </xdr:spPr>
    </xdr:pic>
    <xdr:clientData/>
  </xdr:twoCellAnchor>
  <xdr:twoCellAnchor editAs="oneCell">
    <xdr:from>
      <xdr:col>3</xdr:col>
      <xdr:colOff>527051</xdr:colOff>
      <xdr:row>24</xdr:row>
      <xdr:rowOff>403860</xdr:rowOff>
    </xdr:from>
    <xdr:to>
      <xdr:col>8</xdr:col>
      <xdr:colOff>353455</xdr:colOff>
      <xdr:row>26</xdr:row>
      <xdr:rowOff>2316482</xdr:rowOff>
    </xdr:to>
    <xdr:pic>
      <xdr:nvPicPr>
        <xdr:cNvPr id="7" name="Picture 2" descr="http://3.bp.blogspot.com/-MeaGgADFBw4/UZoUqMqZhNI/AAAAAAAAAVM/ozJTBMsOwbc/s1600/matriz.png">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32451" y="12367260"/>
          <a:ext cx="5471161"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3</xdr:row>
      <xdr:rowOff>0</xdr:rowOff>
    </xdr:from>
    <xdr:to>
      <xdr:col>12</xdr:col>
      <xdr:colOff>304800</xdr:colOff>
      <xdr:row>3</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14</xdr:col>
      <xdr:colOff>0</xdr:colOff>
      <xdr:row>3</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3</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1729740</xdr:colOff>
      <xdr:row>6</xdr:row>
      <xdr:rowOff>68580</xdr:rowOff>
    </xdr:from>
    <xdr:ext cx="184731" cy="264560"/>
    <xdr:sp macro="" textlink="">
      <xdr:nvSpPr>
        <xdr:cNvPr id="2" name="TextBox 1">
          <a:extLst>
            <a:ext uri="{FF2B5EF4-FFF2-40B4-BE49-F238E27FC236}">
              <a16:creationId xmlns:a16="http://schemas.microsoft.com/office/drawing/2014/main" xmlns=""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xmlns=""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xmlns=""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xmlns=""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ORRALES/AppData/Local/Microsoft/Windows/Temporary%20Internet%20Files/Content.Outlook/4H0VZGUR/SDTSV%20-%20RiesgosyOportunidades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DIAZM/Downloads/Matriz%20de%20Corrupci&#243;n%20SED%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MG212/Downloads/RIESGOS%20-%20Gestion%20del%20Ries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artes"/>
      <sheetName val="Cuestiones"/>
      <sheetName val="Riesgos"/>
      <sheetName val="Calificacion Controles"/>
      <sheetName val="CriteriosControles"/>
      <sheetName val="Oportunidades"/>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es"/>
      <sheetName val="Cuestiones"/>
      <sheetName val="Riesgos"/>
      <sheetName val="Calificacion Controles"/>
      <sheetName val="CriteriosControles"/>
      <sheetName val="Oportunidades"/>
      <sheetName val="CriteriosImpactos"/>
      <sheetName val="Lista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3"/>
  <sheetViews>
    <sheetView showGridLines="0" tabSelected="1" view="pageBreakPreview" topLeftCell="A3" zoomScale="84" zoomScaleNormal="83" zoomScaleSheetLayoutView="84" workbookViewId="0">
      <selection activeCell="E6" sqref="E6"/>
    </sheetView>
  </sheetViews>
  <sheetFormatPr baseColWidth="10" defaultColWidth="9.140625" defaultRowHeight="14.25" x14ac:dyDescent="0.2"/>
  <cols>
    <col min="1" max="1" width="4.85546875" style="5" customWidth="1"/>
    <col min="2" max="2" width="20.42578125" style="5" customWidth="1"/>
    <col min="3" max="3" width="33.5703125" style="6" customWidth="1"/>
    <col min="4" max="4" width="21.140625" style="62" customWidth="1"/>
    <col min="5" max="5" width="22.140625" style="6" customWidth="1"/>
    <col min="6" max="6" width="11.5703125" style="6" customWidth="1"/>
    <col min="7" max="7" width="14.7109375" style="6" customWidth="1"/>
    <col min="8" max="8" width="15" style="6" customWidth="1"/>
    <col min="9" max="9" width="10.140625" style="6" customWidth="1"/>
    <col min="10" max="10" width="61.28515625" style="14" customWidth="1"/>
    <col min="11" max="11" width="17.28515625" style="3" customWidth="1"/>
    <col min="12" max="13" width="64.85546875" style="134" customWidth="1"/>
    <col min="14" max="14" width="27" style="3" hidden="1" customWidth="1"/>
    <col min="15" max="15" width="22.7109375" style="3" hidden="1" customWidth="1"/>
    <col min="16" max="16" width="12" style="3" hidden="1" customWidth="1"/>
    <col min="17" max="17" width="22.28515625" style="3" hidden="1" customWidth="1"/>
    <col min="18" max="18" width="16" style="3" hidden="1" customWidth="1"/>
    <col min="19" max="19" width="21" style="3" hidden="1" customWidth="1"/>
    <col min="20" max="16384" width="9.140625" style="3"/>
  </cols>
  <sheetData>
    <row r="1" spans="1:19" ht="15" hidden="1" thickBot="1" x14ac:dyDescent="0.25"/>
    <row r="2" spans="1:19" s="4" customFormat="1" ht="15" hidden="1" thickBot="1" x14ac:dyDescent="0.25">
      <c r="A2" s="142" t="s">
        <v>90</v>
      </c>
      <c r="B2" s="143"/>
      <c r="C2" s="143"/>
      <c r="D2" s="143"/>
      <c r="E2" s="143"/>
      <c r="F2" s="143"/>
      <c r="G2" s="143"/>
      <c r="H2" s="143"/>
      <c r="I2" s="143"/>
      <c r="J2" s="143"/>
      <c r="K2" s="143"/>
      <c r="L2" s="135"/>
      <c r="M2" s="135"/>
      <c r="N2" s="87"/>
      <c r="O2" s="87"/>
      <c r="P2" s="87"/>
      <c r="Q2" s="87"/>
      <c r="R2" s="87"/>
      <c r="S2" s="87"/>
    </row>
    <row r="3" spans="1:19" ht="51" customHeight="1" x14ac:dyDescent="0.2">
      <c r="A3" s="148" t="s">
        <v>87</v>
      </c>
      <c r="B3" s="150" t="s">
        <v>124</v>
      </c>
      <c r="C3" s="150" t="s">
        <v>19</v>
      </c>
      <c r="D3" s="144" t="s">
        <v>114</v>
      </c>
      <c r="E3" s="144"/>
      <c r="F3" s="144" t="s">
        <v>59</v>
      </c>
      <c r="G3" s="64" t="s">
        <v>116</v>
      </c>
      <c r="H3" s="144" t="s">
        <v>60</v>
      </c>
      <c r="I3" s="144" t="s">
        <v>89</v>
      </c>
      <c r="J3" s="65" t="s">
        <v>61</v>
      </c>
      <c r="K3" s="146" t="s">
        <v>97</v>
      </c>
      <c r="L3" s="141" t="s">
        <v>125</v>
      </c>
      <c r="M3" s="141"/>
      <c r="N3" s="141" t="s">
        <v>126</v>
      </c>
      <c r="O3" s="141"/>
      <c r="P3" s="141" t="s">
        <v>127</v>
      </c>
      <c r="Q3" s="141"/>
      <c r="R3" s="141" t="s">
        <v>128</v>
      </c>
      <c r="S3" s="141"/>
    </row>
    <row r="4" spans="1:19" ht="58.5" customHeight="1" thickBot="1" x14ac:dyDescent="0.25">
      <c r="A4" s="149"/>
      <c r="B4" s="151"/>
      <c r="C4" s="151"/>
      <c r="D4" s="72" t="s">
        <v>115</v>
      </c>
      <c r="E4" s="72" t="s">
        <v>113</v>
      </c>
      <c r="F4" s="145"/>
      <c r="G4" s="72" t="s">
        <v>117</v>
      </c>
      <c r="H4" s="145"/>
      <c r="I4" s="145"/>
      <c r="J4" s="73" t="str">
        <f>Listas!V18</f>
        <v>(Requerido para los factores de riesgo &gt;=8, 
sugerido para factores de riesgo entre 5 y 8)</v>
      </c>
      <c r="K4" s="147"/>
      <c r="L4" s="130" t="s">
        <v>129</v>
      </c>
      <c r="M4" s="89" t="s">
        <v>130</v>
      </c>
      <c r="N4" s="89" t="s">
        <v>129</v>
      </c>
      <c r="O4" s="89" t="s">
        <v>130</v>
      </c>
      <c r="P4" s="89" t="s">
        <v>129</v>
      </c>
      <c r="Q4" s="89" t="s">
        <v>130</v>
      </c>
      <c r="R4" s="89" t="s">
        <v>129</v>
      </c>
      <c r="S4" s="89" t="s">
        <v>130</v>
      </c>
    </row>
    <row r="5" spans="1:19" ht="101.25" customHeight="1" x14ac:dyDescent="0.2">
      <c r="A5" s="67">
        <v>1</v>
      </c>
      <c r="B5" s="68" t="s">
        <v>183</v>
      </c>
      <c r="C5" s="69" t="s">
        <v>187</v>
      </c>
      <c r="D5" s="70"/>
      <c r="E5" s="55" t="s">
        <v>103</v>
      </c>
      <c r="F5" s="71">
        <v>1</v>
      </c>
      <c r="G5" s="55" t="s">
        <v>111</v>
      </c>
      <c r="H5" s="71">
        <v>4</v>
      </c>
      <c r="I5" s="60">
        <v>4</v>
      </c>
      <c r="J5" s="69" t="s">
        <v>224</v>
      </c>
      <c r="K5" s="84">
        <f>'Calificacion Controles'!AD4</f>
        <v>0</v>
      </c>
      <c r="L5" s="127" t="s">
        <v>250</v>
      </c>
      <c r="M5" s="131">
        <v>0.33</v>
      </c>
      <c r="P5" s="119"/>
      <c r="Q5" s="114"/>
      <c r="R5" s="126"/>
      <c r="S5" s="126"/>
    </row>
    <row r="6" spans="1:19" ht="144" customHeight="1" x14ac:dyDescent="0.2">
      <c r="A6" s="66">
        <f>A5+1</f>
        <v>2</v>
      </c>
      <c r="B6" s="56" t="s">
        <v>176</v>
      </c>
      <c r="C6" s="69" t="s">
        <v>188</v>
      </c>
      <c r="D6" s="55" t="s">
        <v>100</v>
      </c>
      <c r="E6" s="55" t="s">
        <v>105</v>
      </c>
      <c r="F6" s="71">
        <v>3</v>
      </c>
      <c r="G6" s="55" t="s">
        <v>111</v>
      </c>
      <c r="H6" s="59">
        <v>4</v>
      </c>
      <c r="I6" s="60">
        <f t="shared" ref="I6:I12" si="0">+H6*F6</f>
        <v>12</v>
      </c>
      <c r="J6" s="53" t="s">
        <v>234</v>
      </c>
      <c r="K6" s="84">
        <f>'Calificacion Controles'!AD5</f>
        <v>0</v>
      </c>
      <c r="L6" s="127" t="s">
        <v>245</v>
      </c>
      <c r="M6" s="131">
        <v>0.33</v>
      </c>
      <c r="P6" s="119"/>
      <c r="Q6" s="114"/>
      <c r="R6" s="88"/>
      <c r="S6" s="88"/>
    </row>
    <row r="7" spans="1:19" ht="108.75" customHeight="1" x14ac:dyDescent="0.2">
      <c r="A7" s="66">
        <f>A6+1</f>
        <v>3</v>
      </c>
      <c r="B7" s="77" t="s">
        <v>176</v>
      </c>
      <c r="C7" s="69" t="s">
        <v>190</v>
      </c>
      <c r="D7" s="55" t="s">
        <v>100</v>
      </c>
      <c r="E7" s="55" t="s">
        <v>105</v>
      </c>
      <c r="F7" s="71">
        <v>3</v>
      </c>
      <c r="G7" s="55" t="s">
        <v>111</v>
      </c>
      <c r="H7" s="59">
        <v>4</v>
      </c>
      <c r="I7" s="60">
        <f t="shared" si="0"/>
        <v>12</v>
      </c>
      <c r="J7" s="53" t="s">
        <v>235</v>
      </c>
      <c r="K7" s="84">
        <f>'Calificacion Controles'!AD6</f>
        <v>0.79999999999999982</v>
      </c>
      <c r="L7" s="127" t="s">
        <v>246</v>
      </c>
      <c r="M7" s="118">
        <v>0.33</v>
      </c>
      <c r="P7" s="119"/>
      <c r="Q7" s="114"/>
      <c r="R7" s="88"/>
      <c r="S7" s="88"/>
    </row>
    <row r="8" spans="1:19" ht="108.75" customHeight="1" x14ac:dyDescent="0.2">
      <c r="A8" s="66">
        <f t="shared" ref="A8:A21" si="1">A7+1</f>
        <v>4</v>
      </c>
      <c r="B8" s="56" t="s">
        <v>185</v>
      </c>
      <c r="C8" s="69" t="s">
        <v>191</v>
      </c>
      <c r="D8" s="55" t="s">
        <v>99</v>
      </c>
      <c r="E8" s="55" t="s">
        <v>192</v>
      </c>
      <c r="F8" s="71">
        <v>2</v>
      </c>
      <c r="G8" s="55" t="s">
        <v>111</v>
      </c>
      <c r="H8" s="59">
        <v>4</v>
      </c>
      <c r="I8" s="60">
        <f t="shared" si="0"/>
        <v>8</v>
      </c>
      <c r="J8" s="53" t="s">
        <v>229</v>
      </c>
      <c r="K8" s="84">
        <f>'Calificacion Controles'!AD7</f>
        <v>1.5999999999999996</v>
      </c>
      <c r="L8" s="127" t="s">
        <v>255</v>
      </c>
      <c r="M8" s="136">
        <v>0.33</v>
      </c>
      <c r="P8" s="119"/>
      <c r="Q8" s="114"/>
      <c r="R8" s="88"/>
      <c r="S8" s="88"/>
    </row>
    <row r="9" spans="1:19" ht="108" customHeight="1" x14ac:dyDescent="0.2">
      <c r="A9" s="66">
        <v>5</v>
      </c>
      <c r="B9" s="56" t="s">
        <v>183</v>
      </c>
      <c r="C9" s="69" t="s">
        <v>194</v>
      </c>
      <c r="D9" s="55" t="s">
        <v>99</v>
      </c>
      <c r="E9" s="55" t="s">
        <v>192</v>
      </c>
      <c r="F9" s="71">
        <v>2</v>
      </c>
      <c r="G9" s="55" t="s">
        <v>111</v>
      </c>
      <c r="H9" s="59">
        <v>4</v>
      </c>
      <c r="I9" s="60">
        <f t="shared" si="0"/>
        <v>8</v>
      </c>
      <c r="J9" s="53" t="s">
        <v>225</v>
      </c>
      <c r="K9" s="84">
        <f>'Calificacion Controles'!AD8</f>
        <v>2.5599999999999996</v>
      </c>
      <c r="L9" s="127" t="s">
        <v>251</v>
      </c>
      <c r="M9" s="137">
        <v>0.33</v>
      </c>
      <c r="P9" s="119"/>
      <c r="Q9" s="114"/>
      <c r="R9" s="88"/>
      <c r="S9" s="88"/>
    </row>
    <row r="10" spans="1:19" ht="69.75" customHeight="1" x14ac:dyDescent="0.2">
      <c r="A10" s="66">
        <f t="shared" si="1"/>
        <v>6</v>
      </c>
      <c r="B10" s="57" t="s">
        <v>182</v>
      </c>
      <c r="C10" s="69" t="s">
        <v>189</v>
      </c>
      <c r="D10" s="55" t="s">
        <v>100</v>
      </c>
      <c r="E10" s="55" t="s">
        <v>105</v>
      </c>
      <c r="F10" s="71">
        <v>2</v>
      </c>
      <c r="G10" s="55" t="s">
        <v>111</v>
      </c>
      <c r="H10" s="59">
        <v>4</v>
      </c>
      <c r="I10" s="60">
        <v>12</v>
      </c>
      <c r="J10" s="53" t="s">
        <v>239</v>
      </c>
      <c r="K10" s="84">
        <f>'Calificacion Controles'!AD9</f>
        <v>1.1999999999999997</v>
      </c>
      <c r="L10" s="127" t="s">
        <v>256</v>
      </c>
      <c r="M10" s="137">
        <v>0.33</v>
      </c>
      <c r="P10" s="119"/>
      <c r="Q10" s="114"/>
      <c r="R10" s="88"/>
      <c r="S10" s="88"/>
    </row>
    <row r="11" spans="1:19" ht="50.25" customHeight="1" x14ac:dyDescent="0.2">
      <c r="A11" s="66">
        <f t="shared" si="1"/>
        <v>7</v>
      </c>
      <c r="B11" s="56" t="s">
        <v>186</v>
      </c>
      <c r="C11" s="69" t="s">
        <v>189</v>
      </c>
      <c r="D11" s="55" t="s">
        <v>98</v>
      </c>
      <c r="E11" s="55" t="s">
        <v>103</v>
      </c>
      <c r="F11" s="71">
        <v>1</v>
      </c>
      <c r="G11" s="55" t="s">
        <v>111</v>
      </c>
      <c r="H11" s="59">
        <v>4</v>
      </c>
      <c r="I11" s="60">
        <f t="shared" si="0"/>
        <v>4</v>
      </c>
      <c r="J11" s="53" t="s">
        <v>232</v>
      </c>
      <c r="K11" s="84">
        <f>'Calificacion Controles'!AD10</f>
        <v>0</v>
      </c>
      <c r="L11" s="127" t="s">
        <v>257</v>
      </c>
      <c r="M11" s="136">
        <v>0.33</v>
      </c>
      <c r="P11" s="119"/>
      <c r="Q11" s="114"/>
      <c r="R11" s="88"/>
      <c r="S11" s="88"/>
    </row>
    <row r="12" spans="1:19" ht="105" customHeight="1" x14ac:dyDescent="0.2">
      <c r="A12" s="66">
        <f t="shared" si="1"/>
        <v>8</v>
      </c>
      <c r="B12" s="56" t="s">
        <v>168</v>
      </c>
      <c r="C12" s="69" t="s">
        <v>190</v>
      </c>
      <c r="D12" s="55" t="s">
        <v>100</v>
      </c>
      <c r="E12" s="55" t="s">
        <v>105</v>
      </c>
      <c r="F12" s="71">
        <v>3</v>
      </c>
      <c r="G12" s="55" t="s">
        <v>111</v>
      </c>
      <c r="H12" s="59">
        <v>4</v>
      </c>
      <c r="I12" s="60">
        <f t="shared" si="0"/>
        <v>12</v>
      </c>
      <c r="J12" s="53" t="s">
        <v>233</v>
      </c>
      <c r="K12" s="84">
        <f>'Calificacion Controles'!AD11</f>
        <v>1.8000000000000003</v>
      </c>
      <c r="L12" s="117" t="s">
        <v>242</v>
      </c>
      <c r="M12" s="118">
        <v>0.33</v>
      </c>
      <c r="P12" s="119"/>
      <c r="Q12" s="114"/>
      <c r="R12" s="88"/>
      <c r="S12" s="88"/>
    </row>
    <row r="13" spans="1:19" ht="57" customHeight="1" x14ac:dyDescent="0.2">
      <c r="A13" s="66">
        <f t="shared" si="1"/>
        <v>9</v>
      </c>
      <c r="B13" s="56" t="s">
        <v>164</v>
      </c>
      <c r="C13" s="69" t="s">
        <v>190</v>
      </c>
      <c r="D13" s="55" t="s">
        <v>99</v>
      </c>
      <c r="E13" s="55" t="s">
        <v>104</v>
      </c>
      <c r="F13" s="71">
        <v>2</v>
      </c>
      <c r="G13" s="55" t="s">
        <v>109</v>
      </c>
      <c r="H13" s="59">
        <v>2</v>
      </c>
      <c r="I13" s="60">
        <f>+H13*F13</f>
        <v>4</v>
      </c>
      <c r="J13" s="53" t="s">
        <v>240</v>
      </c>
      <c r="K13" s="84">
        <f>'Calificacion Controles'!AD12</f>
        <v>0.79999999999999982</v>
      </c>
      <c r="L13" s="127" t="s">
        <v>244</v>
      </c>
      <c r="M13" s="127">
        <v>33</v>
      </c>
      <c r="P13" s="119"/>
      <c r="Q13" s="120"/>
      <c r="R13" s="88"/>
      <c r="S13" s="88"/>
    </row>
    <row r="14" spans="1:19" ht="121.5" customHeight="1" x14ac:dyDescent="0.2">
      <c r="A14" s="66">
        <f t="shared" si="1"/>
        <v>10</v>
      </c>
      <c r="B14" s="56" t="s">
        <v>166</v>
      </c>
      <c r="C14" s="69" t="s">
        <v>193</v>
      </c>
      <c r="D14" s="55" t="s">
        <v>98</v>
      </c>
      <c r="E14" s="55" t="s">
        <v>103</v>
      </c>
      <c r="F14" s="71">
        <v>1</v>
      </c>
      <c r="G14" s="55" t="s">
        <v>111</v>
      </c>
      <c r="H14" s="59">
        <v>4</v>
      </c>
      <c r="I14" s="60">
        <f>+H14*F14</f>
        <v>4</v>
      </c>
      <c r="J14" s="53" t="s">
        <v>226</v>
      </c>
      <c r="K14" s="84">
        <f>'Calificacion Controles'!AD13</f>
        <v>0</v>
      </c>
      <c r="L14" s="53" t="s">
        <v>249</v>
      </c>
      <c r="M14" s="118">
        <v>0.33</v>
      </c>
      <c r="P14" s="119"/>
      <c r="Q14" s="120"/>
      <c r="R14" s="88"/>
      <c r="S14" s="88"/>
    </row>
    <row r="15" spans="1:19" ht="123" customHeight="1" x14ac:dyDescent="0.2">
      <c r="A15" s="66">
        <f t="shared" si="1"/>
        <v>11</v>
      </c>
      <c r="B15" s="56" t="s">
        <v>169</v>
      </c>
      <c r="C15" s="69" t="s">
        <v>190</v>
      </c>
      <c r="D15" s="55" t="s">
        <v>100</v>
      </c>
      <c r="E15" s="55" t="s">
        <v>105</v>
      </c>
      <c r="F15" s="71">
        <v>3</v>
      </c>
      <c r="G15" s="55" t="s">
        <v>111</v>
      </c>
      <c r="H15" s="59">
        <v>4</v>
      </c>
      <c r="I15" s="60">
        <f>+H15*F15</f>
        <v>12</v>
      </c>
      <c r="J15" s="53" t="s">
        <v>227</v>
      </c>
      <c r="K15" s="84">
        <f>'Calificacion Controles'!AD14</f>
        <v>0</v>
      </c>
      <c r="L15" s="140" t="s">
        <v>242</v>
      </c>
      <c r="M15" s="118">
        <v>0.33</v>
      </c>
      <c r="P15" s="119"/>
      <c r="Q15" s="114"/>
      <c r="R15" s="121"/>
      <c r="S15" s="88"/>
    </row>
    <row r="16" spans="1:19" ht="167.25" customHeight="1" x14ac:dyDescent="0.2">
      <c r="A16" s="66">
        <f t="shared" si="1"/>
        <v>12</v>
      </c>
      <c r="B16" s="56" t="s">
        <v>171</v>
      </c>
      <c r="C16" s="69" t="s">
        <v>190</v>
      </c>
      <c r="D16" s="55" t="s">
        <v>100</v>
      </c>
      <c r="E16" s="55" t="s">
        <v>105</v>
      </c>
      <c r="F16" s="71">
        <v>3</v>
      </c>
      <c r="G16" s="55" t="s">
        <v>110</v>
      </c>
      <c r="H16" s="59">
        <v>3</v>
      </c>
      <c r="I16" s="60">
        <f t="shared" ref="I16:I21" si="2">+H16*F16</f>
        <v>9</v>
      </c>
      <c r="J16" s="53" t="s">
        <v>230</v>
      </c>
      <c r="K16" s="84">
        <f>'Calificacion Controles'!AD15</f>
        <v>0</v>
      </c>
      <c r="L16" s="116" t="s">
        <v>241</v>
      </c>
      <c r="M16" s="129" t="s">
        <v>254</v>
      </c>
      <c r="P16" s="119"/>
      <c r="Q16" s="114"/>
      <c r="R16" s="123"/>
      <c r="S16" s="88"/>
    </row>
    <row r="17" spans="1:19" ht="117" customHeight="1" x14ac:dyDescent="0.2">
      <c r="A17" s="66">
        <f t="shared" si="1"/>
        <v>13</v>
      </c>
      <c r="B17" s="56" t="s">
        <v>176</v>
      </c>
      <c r="C17" s="54" t="s">
        <v>189</v>
      </c>
      <c r="D17" s="55" t="s">
        <v>100</v>
      </c>
      <c r="E17" s="55" t="s">
        <v>105</v>
      </c>
      <c r="F17" s="71">
        <v>3</v>
      </c>
      <c r="G17" s="55" t="s">
        <v>111</v>
      </c>
      <c r="H17" s="59">
        <v>4</v>
      </c>
      <c r="I17" s="60">
        <f>+H17*F17</f>
        <v>12</v>
      </c>
      <c r="J17" s="53" t="s">
        <v>236</v>
      </c>
      <c r="K17" s="84">
        <f>'Calificacion Controles'!AD16</f>
        <v>1.5999999999999996</v>
      </c>
      <c r="L17" s="127" t="s">
        <v>246</v>
      </c>
      <c r="M17" s="115">
        <v>0.33</v>
      </c>
      <c r="P17" s="119"/>
      <c r="Q17" s="114"/>
      <c r="R17" s="124"/>
      <c r="S17" s="88"/>
    </row>
    <row r="18" spans="1:19" ht="85.5" customHeight="1" thickBot="1" x14ac:dyDescent="0.25">
      <c r="A18" s="66">
        <f>A17+1</f>
        <v>14</v>
      </c>
      <c r="B18" s="77" t="s">
        <v>172</v>
      </c>
      <c r="C18" s="69" t="s">
        <v>190</v>
      </c>
      <c r="D18" s="78" t="s">
        <v>100</v>
      </c>
      <c r="E18" s="55" t="s">
        <v>105</v>
      </c>
      <c r="F18" s="71">
        <v>3</v>
      </c>
      <c r="G18" s="55" t="s">
        <v>110</v>
      </c>
      <c r="H18" s="59">
        <v>3</v>
      </c>
      <c r="I18" s="60">
        <f t="shared" si="2"/>
        <v>9</v>
      </c>
      <c r="J18" s="53" t="s">
        <v>238</v>
      </c>
      <c r="K18" s="84">
        <f>'Calificacion Controles'!AD17</f>
        <v>7.2</v>
      </c>
      <c r="L18" s="127" t="s">
        <v>248</v>
      </c>
      <c r="M18" s="137" t="s">
        <v>253</v>
      </c>
      <c r="P18" s="119"/>
      <c r="Q18" s="114"/>
      <c r="R18" s="127"/>
      <c r="S18" s="128"/>
    </row>
    <row r="19" spans="1:19" ht="75.75" customHeight="1" x14ac:dyDescent="0.2">
      <c r="A19" s="66">
        <f t="shared" si="1"/>
        <v>15</v>
      </c>
      <c r="B19" s="77" t="s">
        <v>173</v>
      </c>
      <c r="C19" s="69" t="s">
        <v>190</v>
      </c>
      <c r="D19" s="78" t="s">
        <v>100</v>
      </c>
      <c r="E19" s="55" t="s">
        <v>105</v>
      </c>
      <c r="F19" s="71">
        <v>3</v>
      </c>
      <c r="G19" s="55" t="s">
        <v>110</v>
      </c>
      <c r="H19" s="59">
        <v>3</v>
      </c>
      <c r="I19" s="60">
        <f t="shared" si="2"/>
        <v>9</v>
      </c>
      <c r="J19" s="53" t="s">
        <v>237</v>
      </c>
      <c r="K19" s="84">
        <f>'Calificacion Controles'!AD18</f>
        <v>1.1999999999999997</v>
      </c>
      <c r="L19" s="81"/>
      <c r="M19" s="136"/>
      <c r="P19" s="119"/>
      <c r="Q19" s="114"/>
      <c r="R19" s="125"/>
      <c r="S19" s="88"/>
    </row>
    <row r="20" spans="1:19" ht="111.75" customHeight="1" x14ac:dyDescent="0.2">
      <c r="A20" s="66">
        <f t="shared" si="1"/>
        <v>16</v>
      </c>
      <c r="B20" s="77" t="s">
        <v>177</v>
      </c>
      <c r="C20" s="69" t="s">
        <v>190</v>
      </c>
      <c r="D20" s="78" t="s">
        <v>100</v>
      </c>
      <c r="E20" s="55" t="s">
        <v>105</v>
      </c>
      <c r="F20" s="71">
        <v>3</v>
      </c>
      <c r="G20" s="55" t="s">
        <v>110</v>
      </c>
      <c r="H20" s="59">
        <v>3</v>
      </c>
      <c r="I20" s="60">
        <f t="shared" si="2"/>
        <v>9</v>
      </c>
      <c r="J20" s="54" t="s">
        <v>231</v>
      </c>
      <c r="K20" s="84">
        <f>'Calificacion Controles'!AD19</f>
        <v>7.2</v>
      </c>
      <c r="L20" s="138" t="s">
        <v>243</v>
      </c>
      <c r="M20" s="127" t="s">
        <v>252</v>
      </c>
      <c r="P20" s="119"/>
      <c r="Q20" s="114"/>
      <c r="R20" s="122"/>
      <c r="S20" s="88"/>
    </row>
    <row r="21" spans="1:19" ht="117.75" customHeight="1" thickBot="1" x14ac:dyDescent="0.25">
      <c r="A21" s="66">
        <f t="shared" si="1"/>
        <v>17</v>
      </c>
      <c r="B21" s="56" t="s">
        <v>175</v>
      </c>
      <c r="C21" s="69" t="s">
        <v>190</v>
      </c>
      <c r="D21" s="78" t="s">
        <v>100</v>
      </c>
      <c r="E21" s="55" t="s">
        <v>105</v>
      </c>
      <c r="F21" s="71">
        <v>3</v>
      </c>
      <c r="G21" s="55" t="s">
        <v>110</v>
      </c>
      <c r="H21" s="59">
        <v>3</v>
      </c>
      <c r="I21" s="60">
        <f t="shared" si="2"/>
        <v>9</v>
      </c>
      <c r="J21" s="105" t="s">
        <v>228</v>
      </c>
      <c r="K21" s="84">
        <f>'Calificacion Controles'!AD20</f>
        <v>0</v>
      </c>
      <c r="L21" s="132" t="s">
        <v>247</v>
      </c>
      <c r="M21" s="133">
        <v>0.33</v>
      </c>
      <c r="P21" s="119"/>
      <c r="Q21" s="114"/>
      <c r="R21" s="122"/>
      <c r="S21" s="88"/>
    </row>
    <row r="22" spans="1:19" ht="96" customHeight="1" thickBot="1" x14ac:dyDescent="0.25">
      <c r="A22" s="106"/>
      <c r="B22" s="107"/>
      <c r="C22" s="108"/>
      <c r="D22" s="55"/>
      <c r="E22" s="61"/>
      <c r="F22" s="59"/>
      <c r="G22" s="55"/>
      <c r="H22" s="59"/>
      <c r="I22" s="60"/>
      <c r="J22" s="81"/>
      <c r="K22" s="85"/>
      <c r="L22" s="81"/>
      <c r="M22" s="139"/>
      <c r="N22" s="88"/>
      <c r="O22" s="88"/>
      <c r="P22" s="88"/>
      <c r="Q22" s="88"/>
      <c r="R22" s="122"/>
      <c r="S22" s="88"/>
    </row>
    <row r="23" spans="1:19" ht="55.5" customHeight="1" thickBot="1" x14ac:dyDescent="0.25">
      <c r="A23" s="106"/>
      <c r="B23" s="56"/>
      <c r="C23" s="54"/>
      <c r="D23" s="55"/>
      <c r="E23" s="61"/>
      <c r="F23" s="59"/>
      <c r="G23" s="55"/>
      <c r="H23" s="79"/>
      <c r="I23" s="80"/>
      <c r="J23" s="82"/>
      <c r="K23" s="86"/>
      <c r="L23" s="81"/>
      <c r="M23" s="139"/>
      <c r="N23" s="88"/>
      <c r="O23" s="88"/>
      <c r="P23" s="88"/>
      <c r="Q23" s="88"/>
      <c r="R23" s="122"/>
      <c r="S23" s="88"/>
    </row>
    <row r="24" spans="1:19" ht="55.5" customHeight="1" x14ac:dyDescent="0.2">
      <c r="A24" s="66"/>
      <c r="B24" s="56"/>
      <c r="C24" s="69"/>
      <c r="D24" s="55"/>
      <c r="E24" s="61"/>
      <c r="F24" s="59"/>
      <c r="G24" s="55"/>
      <c r="H24" s="59"/>
      <c r="I24" s="60"/>
      <c r="J24" s="83"/>
      <c r="K24" s="85"/>
      <c r="L24" s="81"/>
      <c r="M24" s="139"/>
      <c r="N24" s="88"/>
      <c r="O24" s="88"/>
      <c r="P24" s="88"/>
      <c r="Q24" s="88"/>
      <c r="R24" s="88"/>
      <c r="S24" s="88"/>
    </row>
    <row r="25" spans="1:19" ht="116.1" customHeight="1" x14ac:dyDescent="0.2">
      <c r="A25" s="3"/>
      <c r="B25" s="3"/>
      <c r="C25" s="3"/>
      <c r="D25" s="3"/>
      <c r="E25" s="3"/>
      <c r="F25" s="3"/>
      <c r="G25" s="3"/>
      <c r="H25" s="3"/>
      <c r="I25" s="3"/>
      <c r="J25" s="3"/>
    </row>
    <row r="26" spans="1:19" ht="14.25" customHeight="1" x14ac:dyDescent="0.2">
      <c r="A26" s="3"/>
      <c r="B26" s="3"/>
      <c r="C26" s="3"/>
      <c r="D26" s="3"/>
      <c r="E26" s="3"/>
      <c r="F26" s="3"/>
      <c r="G26" s="3"/>
      <c r="H26" s="3"/>
      <c r="I26" s="3"/>
      <c r="J26" s="3"/>
    </row>
    <row r="27" spans="1:19" ht="183" customHeight="1" x14ac:dyDescent="0.2">
      <c r="A27" s="3"/>
      <c r="B27" s="3"/>
      <c r="C27" s="43" t="s">
        <v>88</v>
      </c>
      <c r="D27" s="3"/>
      <c r="E27" s="3"/>
      <c r="F27" s="3"/>
      <c r="G27" s="3"/>
      <c r="H27" s="3"/>
      <c r="I27" s="3"/>
      <c r="J27" s="3"/>
    </row>
    <row r="28" spans="1:19" ht="14.25" customHeight="1" x14ac:dyDescent="0.2">
      <c r="A28" s="3"/>
      <c r="B28" s="3"/>
      <c r="C28" s="3"/>
      <c r="D28" s="3"/>
      <c r="E28" s="3"/>
      <c r="F28" s="3" t="str">
        <f>IF($D28="","",AVERAGE(VLOOKUP($D28,Listas!$K$1:$S$6,9,0),(VLOOKUP($E28,Listas!$L$1:$S$6,8,0))))</f>
        <v/>
      </c>
      <c r="G28" s="3"/>
      <c r="H28" s="3" t="str">
        <f>IF($G28="","",(AVERAGE(VLOOKUP($G28,Listas!$M$1:$S$6,7,0))))</f>
        <v/>
      </c>
      <c r="I28" s="3" t="str">
        <f t="shared" ref="I28:I43" si="3">IF($D28="","",$F28*$H28)</f>
        <v/>
      </c>
      <c r="J28" s="3"/>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3"/>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3"/>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3"/>
        <v/>
      </c>
      <c r="J31" s="3"/>
    </row>
    <row r="32" spans="1:19" ht="14.25" customHeight="1" x14ac:dyDescent="0.2">
      <c r="A32" s="28"/>
      <c r="B32" s="26"/>
      <c r="C32" s="26"/>
      <c r="D32" s="63"/>
      <c r="E32" s="29"/>
      <c r="F32" s="27" t="str">
        <f>IF($D32="","",AVERAGE(VLOOKUP($D32,Listas!$K$1:$S$6,9,0),(VLOOKUP($E32,Listas!$L$1:$S$6,8,0))))</f>
        <v/>
      </c>
      <c r="G32" s="29"/>
      <c r="H32" s="58" t="str">
        <f>IF($G32="","",(AVERAGE(VLOOKUP($G32,Listas!$M$1:$S$6,7,0))))</f>
        <v/>
      </c>
      <c r="I32" s="30" t="str">
        <f t="shared" si="3"/>
        <v/>
      </c>
      <c r="J32" s="31"/>
      <c r="K32" s="32"/>
    </row>
    <row r="33" spans="1:11" ht="14.25" customHeight="1" x14ac:dyDescent="0.2">
      <c r="A33" s="28"/>
      <c r="B33" s="26"/>
      <c r="C33" s="26"/>
      <c r="D33" s="63"/>
      <c r="E33" s="29"/>
      <c r="F33" s="27" t="str">
        <f>IF($D33="","",AVERAGE(VLOOKUP($D33,Listas!$K$1:$S$6,9,0),(VLOOKUP($E33,Listas!$L$1:$S$6,8,0))))</f>
        <v/>
      </c>
      <c r="G33" s="29"/>
      <c r="H33" s="58" t="str">
        <f>IF($G33="","",(AVERAGE(VLOOKUP($G33,Listas!$M$1:$S$6,7,0))))</f>
        <v/>
      </c>
      <c r="I33" s="30" t="str">
        <f t="shared" si="3"/>
        <v/>
      </c>
      <c r="J33" s="31"/>
      <c r="K33" s="32"/>
    </row>
    <row r="34" spans="1:11" ht="14.25" customHeight="1" x14ac:dyDescent="0.2">
      <c r="A34" s="28"/>
      <c r="B34" s="26"/>
      <c r="C34" s="26"/>
      <c r="D34" s="63"/>
      <c r="E34" s="29"/>
      <c r="F34" s="27" t="str">
        <f>IF($D34="","",AVERAGE(VLOOKUP($D34,Listas!$K$1:$S$6,9,0),(VLOOKUP($E34,Listas!$L$1:$S$6,8,0))))</f>
        <v/>
      </c>
      <c r="G34" s="29"/>
      <c r="H34" s="58" t="str">
        <f>IF($G34="","",(AVERAGE(VLOOKUP($G34,Listas!$M$1:$S$6,7,0))))</f>
        <v/>
      </c>
      <c r="I34" s="30" t="str">
        <f t="shared" si="3"/>
        <v/>
      </c>
      <c r="J34" s="31"/>
      <c r="K34" s="32"/>
    </row>
    <row r="35" spans="1:11" ht="14.25" customHeight="1" x14ac:dyDescent="0.2">
      <c r="A35" s="28"/>
      <c r="B35" s="26"/>
      <c r="C35" s="26"/>
      <c r="D35" s="63"/>
      <c r="E35" s="29"/>
      <c r="F35" s="27" t="str">
        <f>IF($D35="","",AVERAGE(VLOOKUP($D35,Listas!$K$1:$S$6,9,0),(VLOOKUP($E35,Listas!$L$1:$S$6,8,0))))</f>
        <v/>
      </c>
      <c r="G35" s="29"/>
      <c r="H35" s="58" t="str">
        <f>IF($G35="","",(AVERAGE(VLOOKUP($G35,Listas!$M$1:$S$6,7,0))))</f>
        <v/>
      </c>
      <c r="I35" s="30" t="str">
        <f t="shared" si="3"/>
        <v/>
      </c>
      <c r="J35" s="31"/>
      <c r="K35" s="32"/>
    </row>
    <row r="36" spans="1:11" ht="14.25" customHeight="1" x14ac:dyDescent="0.2">
      <c r="A36" s="28"/>
      <c r="B36" s="26"/>
      <c r="C36" s="26"/>
      <c r="D36" s="63"/>
      <c r="E36" s="29"/>
      <c r="F36" s="27" t="str">
        <f>IF($D36="","",AVERAGE(VLOOKUP($D36,Listas!$K$1:$S$6,9,0),(VLOOKUP($E36,Listas!$L$1:$S$6,8,0))))</f>
        <v/>
      </c>
      <c r="G36" s="29"/>
      <c r="H36" s="58" t="str">
        <f>IF($G36="","",(AVERAGE(VLOOKUP($G36,Listas!$M$1:$S$6,7,0))))</f>
        <v/>
      </c>
      <c r="I36" s="30" t="str">
        <f t="shared" si="3"/>
        <v/>
      </c>
      <c r="J36" s="31"/>
      <c r="K36" s="32"/>
    </row>
    <row r="37" spans="1:11" ht="14.25" customHeight="1" x14ac:dyDescent="0.2">
      <c r="A37" s="28"/>
      <c r="B37" s="26"/>
      <c r="C37" s="26"/>
      <c r="D37" s="63"/>
      <c r="E37" s="29"/>
      <c r="F37" s="27" t="str">
        <f>IF($D37="","",AVERAGE(VLOOKUP($D37,Listas!$K$1:$S$6,9,0),(VLOOKUP($E37,Listas!$L$1:$S$6,8,0))))</f>
        <v/>
      </c>
      <c r="G37" s="29"/>
      <c r="H37" s="58" t="str">
        <f>IF($G37="","",(AVERAGE(VLOOKUP($G37,Listas!$M$1:$S$6,7,0))))</f>
        <v/>
      </c>
      <c r="I37" s="30" t="str">
        <f t="shared" si="3"/>
        <v/>
      </c>
      <c r="J37" s="31"/>
      <c r="K37" s="32"/>
    </row>
    <row r="38" spans="1:11" ht="14.25" customHeight="1" x14ac:dyDescent="0.2">
      <c r="A38" s="3"/>
      <c r="B38" s="3"/>
      <c r="C38" s="3"/>
      <c r="D38" s="3"/>
      <c r="E38" s="3"/>
      <c r="F38" s="3" t="str">
        <f>IF($D38="","",AVERAGE(VLOOKUP($D38,Listas!$K$1:$S$6,9,0),(VLOOKUP($E38,Listas!$L$1:$S$6,8,0))))</f>
        <v/>
      </c>
      <c r="G38" s="3"/>
      <c r="H38" s="3" t="str">
        <f>IF($G38="","",(AVERAGE(VLOOKUP($G38,Listas!$M$1:$S$6,7,0))))</f>
        <v/>
      </c>
      <c r="I38" s="3" t="str">
        <f t="shared" si="3"/>
        <v/>
      </c>
      <c r="J38" s="3"/>
    </row>
    <row r="39" spans="1:11" ht="14.25" customHeight="1" x14ac:dyDescent="0.2">
      <c r="A39" s="3"/>
      <c r="B39" s="3"/>
      <c r="C39" s="3"/>
      <c r="D39" s="3"/>
      <c r="E39" s="3"/>
      <c r="F39" s="3" t="str">
        <f>IF($D39="","",AVERAGE(VLOOKUP($D39,Listas!$K$1:$S$6,9,0),(VLOOKUP($E39,Listas!$L$1:$S$6,8,0))))</f>
        <v/>
      </c>
      <c r="G39" s="3"/>
      <c r="H39" s="3" t="str">
        <f>IF($G39="","",(AVERAGE(VLOOKUP($G39,Listas!$M$1:$S$6,7,0))))</f>
        <v/>
      </c>
      <c r="I39" s="3" t="str">
        <f t="shared" si="3"/>
        <v/>
      </c>
      <c r="J39" s="3"/>
    </row>
    <row r="40" spans="1:11" ht="14.25" customHeight="1" x14ac:dyDescent="0.2">
      <c r="A40" s="3"/>
      <c r="B40" s="3"/>
      <c r="C40" s="3"/>
      <c r="D40" s="3"/>
      <c r="E40" s="3"/>
      <c r="F40" s="3" t="str">
        <f>IF($D40="","",AVERAGE(VLOOKUP($D40,Listas!$K$1:$S$6,9,0),(VLOOKUP($E40,Listas!$L$1:$S$6,8,0))))</f>
        <v/>
      </c>
      <c r="G40" s="3"/>
      <c r="H40" s="3" t="str">
        <f>IF($G40="","",(AVERAGE(VLOOKUP($G40,Listas!$M$1:$S$6,7,0))))</f>
        <v/>
      </c>
      <c r="I40" s="3" t="str">
        <f t="shared" si="3"/>
        <v/>
      </c>
      <c r="J40" s="3"/>
    </row>
    <row r="41" spans="1:11" ht="14.25" customHeight="1" x14ac:dyDescent="0.2">
      <c r="A41" s="3"/>
      <c r="B41" s="3"/>
      <c r="C41" s="3"/>
      <c r="D41" s="3"/>
      <c r="E41" s="3"/>
      <c r="F41" s="3" t="str">
        <f>IF($D41="","",AVERAGE(VLOOKUP($D41,Listas!$K$1:$S$6,9,0),(VLOOKUP($E41,Listas!$L$1:$S$6,8,0))))</f>
        <v/>
      </c>
      <c r="G41" s="3"/>
      <c r="H41" s="3" t="str">
        <f>IF($G41="","",(AVERAGE(VLOOKUP($G41,Listas!$M$1:$S$6,7,0))))</f>
        <v/>
      </c>
      <c r="I41" s="3" t="str">
        <f t="shared" si="3"/>
        <v/>
      </c>
      <c r="J41" s="3"/>
    </row>
    <row r="42" spans="1:11" ht="14.25" customHeight="1" x14ac:dyDescent="0.2">
      <c r="A42" s="3"/>
      <c r="B42" s="3"/>
      <c r="C42" s="3"/>
      <c r="D42" s="3"/>
      <c r="E42" s="3"/>
      <c r="F42" s="3" t="str">
        <f>IF($D42="","",AVERAGE(VLOOKUP($D42,Listas!$K$1:$S$6,9,0),(VLOOKUP($E42,Listas!$L$1:$S$6,8,0))))</f>
        <v/>
      </c>
      <c r="G42" s="3"/>
      <c r="H42" s="3" t="str">
        <f>IF($G42="","",(AVERAGE(VLOOKUP($G42,Listas!$M$1:$S$6,7,0))))</f>
        <v/>
      </c>
      <c r="I42" s="3" t="str">
        <f t="shared" si="3"/>
        <v/>
      </c>
      <c r="J42" s="3"/>
    </row>
    <row r="43" spans="1:11" ht="14.25" customHeight="1" x14ac:dyDescent="0.2">
      <c r="A43" s="3"/>
      <c r="B43" s="3"/>
      <c r="C43" s="3"/>
      <c r="D43" s="3"/>
      <c r="E43" s="3"/>
      <c r="F43" s="3" t="str">
        <f>IF($D43="","",AVERAGE(VLOOKUP($D43,Listas!$K$1:$S$6,9,0),(VLOOKUP($E43,Listas!$L$1:$S$6,8,0))))</f>
        <v/>
      </c>
      <c r="G43" s="3"/>
      <c r="H43" s="3" t="str">
        <f>IF($G43="","",(AVERAGE(VLOOKUP($G43,Listas!$M$1:$S$6,7,0))))</f>
        <v/>
      </c>
      <c r="I43" s="3" t="str">
        <f t="shared" si="3"/>
        <v/>
      </c>
      <c r="J43" s="3"/>
    </row>
    <row r="44" spans="1:11" ht="14.25" customHeight="1" x14ac:dyDescent="0.2">
      <c r="A44" s="3"/>
      <c r="B44" s="3"/>
      <c r="C44" s="3"/>
      <c r="D44" s="3"/>
      <c r="E44" s="3"/>
      <c r="F44" s="3" t="str">
        <f>IF($D44="","",AVERAGE(VLOOKUP($D44,Listas!$K$1:$S$6,9,0),(VLOOKUP($E44,Listas!$L$1:$S$6,8,0))))</f>
        <v/>
      </c>
      <c r="G44" s="3"/>
      <c r="H44" s="3" t="str">
        <f>IF($G44="","",(AVERAGE(VLOOKUP($G44,Listas!$M$1:$S$6,7,0))))</f>
        <v/>
      </c>
      <c r="I44" s="3" t="str">
        <f t="shared" ref="I44:I75" si="4">IF($D44="","",$F44*$H44)</f>
        <v/>
      </c>
      <c r="J44" s="3"/>
    </row>
    <row r="45" spans="1:11" ht="14.25" customHeight="1" x14ac:dyDescent="0.2">
      <c r="A45" s="3"/>
      <c r="B45" s="3"/>
      <c r="C45" s="3"/>
      <c r="D45" s="3"/>
      <c r="E45" s="3"/>
      <c r="F45" s="3" t="str">
        <f>IF($D45="","",AVERAGE(VLOOKUP($D45,Listas!$K$1:$S$6,9,0),(VLOOKUP($E45,Listas!$L$1:$S$6,8,0))))</f>
        <v/>
      </c>
      <c r="G45" s="3"/>
      <c r="H45" s="3" t="str">
        <f>IF($G45="","",(AVERAGE(VLOOKUP($G45,Listas!$M$1:$S$6,7,0))))</f>
        <v/>
      </c>
      <c r="I45" s="3" t="str">
        <f t="shared" si="4"/>
        <v/>
      </c>
      <c r="J45" s="3"/>
    </row>
    <row r="46" spans="1:11" ht="14.25" customHeight="1" x14ac:dyDescent="0.2">
      <c r="A46" s="3"/>
      <c r="B46" s="3"/>
      <c r="C46" s="3"/>
      <c r="D46" s="3"/>
      <c r="E46" s="3"/>
      <c r="F46" s="3" t="str">
        <f>IF($D46="","",AVERAGE(VLOOKUP($D46,Listas!$K$1:$S$6,9,0),(VLOOKUP($E46,Listas!$L$1:$S$6,8,0))))</f>
        <v/>
      </c>
      <c r="G46" s="3"/>
      <c r="H46" s="3" t="str">
        <f>IF($G46="","",(AVERAGE(VLOOKUP($G46,Listas!$M$1:$S$6,7,0))))</f>
        <v/>
      </c>
      <c r="I46" s="3" t="str">
        <f t="shared" si="4"/>
        <v/>
      </c>
      <c r="J46" s="3"/>
    </row>
    <row r="47" spans="1:11" ht="14.25" customHeight="1" x14ac:dyDescent="0.2">
      <c r="A47" s="3"/>
      <c r="B47" s="3"/>
      <c r="C47" s="3"/>
      <c r="D47" s="3"/>
      <c r="E47" s="3"/>
      <c r="F47" s="3" t="str">
        <f>IF($D47="","",AVERAGE(VLOOKUP($D47,Listas!$K$1:$S$6,9,0),(VLOOKUP($E47,Listas!$L$1:$S$6,8,0))))</f>
        <v/>
      </c>
      <c r="G47" s="3"/>
      <c r="H47" s="3" t="str">
        <f>IF($G47="","",(AVERAGE(VLOOKUP($G47,Listas!$M$1:$S$6,7,0))))</f>
        <v/>
      </c>
      <c r="I47" s="3" t="str">
        <f t="shared" si="4"/>
        <v/>
      </c>
      <c r="J47" s="3"/>
    </row>
    <row r="48" spans="1:11" ht="14.25" customHeight="1" x14ac:dyDescent="0.2">
      <c r="A48" s="3"/>
      <c r="B48" s="3"/>
      <c r="C48" s="3"/>
      <c r="D48" s="3"/>
      <c r="E48" s="3"/>
      <c r="F48" s="3" t="str">
        <f>IF($D48="","",AVERAGE(VLOOKUP($D48,Listas!$K$1:$S$6,9,0),(VLOOKUP($E48,Listas!$L$1:$S$6,8,0))))</f>
        <v/>
      </c>
      <c r="G48" s="3"/>
      <c r="H48" s="3" t="str">
        <f>IF($G48="","",(AVERAGE(VLOOKUP($G48,Listas!$M$1:$S$6,7,0))))</f>
        <v/>
      </c>
      <c r="I48" s="3" t="str">
        <f t="shared" si="4"/>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4"/>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4"/>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4"/>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4"/>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4"/>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4"/>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4"/>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4"/>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4"/>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4"/>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4"/>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4"/>
        <v/>
      </c>
      <c r="J60" s="3"/>
    </row>
    <row r="61" spans="1:10" ht="14.25" customHeight="1" x14ac:dyDescent="0.2">
      <c r="A61" s="3"/>
      <c r="B61" s="3"/>
      <c r="C61" s="3"/>
      <c r="D61" s="3"/>
      <c r="E61" s="3"/>
      <c r="F61" s="3" t="str">
        <f>IF($D61="","",AVERAGE(VLOOKUP($D61,Listas!$K$1:$S$6,9,0),(VLOOKUP($E61,Listas!$L$1:$S$6,8,0))))</f>
        <v/>
      </c>
      <c r="G61" s="3"/>
      <c r="H61" s="3" t="str">
        <f>IF($G61="","",(AVERAGE(VLOOKUP($G61,Listas!$M$1:$S$6,7,0))))</f>
        <v/>
      </c>
      <c r="I61" s="3" t="str">
        <f t="shared" si="4"/>
        <v/>
      </c>
      <c r="J61" s="3"/>
    </row>
    <row r="62" spans="1:10" ht="14.25" customHeight="1" x14ac:dyDescent="0.2">
      <c r="A62" s="3"/>
      <c r="B62" s="3"/>
      <c r="C62" s="3"/>
      <c r="D62" s="3"/>
      <c r="E62" s="3"/>
      <c r="F62" s="3" t="str">
        <f>IF($D62="","",AVERAGE(VLOOKUP($D62,Listas!$K$1:$S$6,9,0),(VLOOKUP($E62,Listas!$L$1:$S$6,8,0))))</f>
        <v/>
      </c>
      <c r="G62" s="3"/>
      <c r="H62" s="3" t="str">
        <f>IF($G62="","",(AVERAGE(VLOOKUP($G62,Listas!$M$1:$S$6,7,0))))</f>
        <v/>
      </c>
      <c r="I62" s="3" t="str">
        <f t="shared" si="4"/>
        <v/>
      </c>
      <c r="J62" s="3"/>
    </row>
    <row r="63" spans="1:10" ht="14.25" customHeight="1" x14ac:dyDescent="0.2">
      <c r="A63" s="3"/>
      <c r="B63" s="3"/>
      <c r="C63" s="3"/>
      <c r="D63" s="3"/>
      <c r="E63" s="3"/>
      <c r="F63" s="3" t="str">
        <f>IF($D63="","",AVERAGE(VLOOKUP($D63,Listas!$K$1:$S$6,9,0),(VLOOKUP($E63,Listas!$L$1:$S$6,8,0))))</f>
        <v/>
      </c>
      <c r="G63" s="3"/>
      <c r="H63" s="3" t="str">
        <f>IF($G63="","",(AVERAGE(VLOOKUP($G63,Listas!$M$1:$S$6,7,0))))</f>
        <v/>
      </c>
      <c r="I63" s="3" t="str">
        <f t="shared" si="4"/>
        <v/>
      </c>
      <c r="J63" s="3"/>
    </row>
    <row r="64" spans="1:10" ht="14.25" customHeight="1" x14ac:dyDescent="0.2">
      <c r="A64" s="3"/>
      <c r="B64" s="3"/>
      <c r="C64" s="3"/>
      <c r="D64" s="3"/>
      <c r="E64" s="3"/>
      <c r="F64" s="3" t="str">
        <f>IF($D64="","",AVERAGE(VLOOKUP($D64,Listas!$K$1:$S$6,9,0),(VLOOKUP($E64,Listas!$L$1:$S$6,8,0))))</f>
        <v/>
      </c>
      <c r="G64" s="3"/>
      <c r="H64" s="3" t="str">
        <f>IF($G64="","",(AVERAGE(VLOOKUP($G64,Listas!$M$1:$S$6,7,0))))</f>
        <v/>
      </c>
      <c r="I64" s="3" t="str">
        <f t="shared" si="4"/>
        <v/>
      </c>
      <c r="J64" s="3"/>
    </row>
    <row r="65" spans="1:10" ht="14.25" customHeight="1" x14ac:dyDescent="0.2">
      <c r="A65" s="3"/>
      <c r="B65" s="3"/>
      <c r="C65" s="3"/>
      <c r="D65" s="3"/>
      <c r="E65" s="3"/>
      <c r="F65" s="3" t="str">
        <f>IF($D65="","",AVERAGE(VLOOKUP($D65,Listas!$K$1:$S$6,9,0),(VLOOKUP($E65,Listas!$L$1:$S$6,8,0))))</f>
        <v/>
      </c>
      <c r="G65" s="3"/>
      <c r="H65" s="3" t="str">
        <f>IF($G65="","",(AVERAGE(VLOOKUP($G65,Listas!$M$1:$S$6,7,0))))</f>
        <v/>
      </c>
      <c r="I65" s="3" t="str">
        <f t="shared" si="4"/>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4"/>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si="4"/>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si="4"/>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4"/>
        <v/>
      </c>
      <c r="J69" s="3"/>
    </row>
    <row r="70" spans="1:10" x14ac:dyDescent="0.2">
      <c r="A70" s="3"/>
      <c r="B70" s="3"/>
      <c r="C70" s="3"/>
      <c r="D70" s="3"/>
      <c r="E70" s="3"/>
      <c r="F70" s="3" t="str">
        <f>IF($D70="","",AVERAGE(VLOOKUP($D70,Listas!$K$1:$S$6,9,0),(VLOOKUP($E70,Listas!$L$1:$S$6,8,0))))</f>
        <v/>
      </c>
      <c r="G70" s="3"/>
      <c r="H70" s="3" t="str">
        <f>IF($G70="","",(AVERAGE(VLOOKUP($G70,Listas!$M$1:$S$6,7,0))))</f>
        <v/>
      </c>
      <c r="I70" s="3" t="str">
        <f t="shared" si="4"/>
        <v/>
      </c>
      <c r="J70" s="3"/>
    </row>
    <row r="71" spans="1:10" ht="12.6" customHeight="1" x14ac:dyDescent="0.2">
      <c r="A71" s="3"/>
      <c r="B71" s="3"/>
      <c r="C71" s="3"/>
      <c r="D71" s="3"/>
      <c r="E71" s="3"/>
      <c r="F71" s="3" t="str">
        <f>IF($D71="","",AVERAGE(VLOOKUP($D71,Listas!$K$1:$S$6,9,0),(VLOOKUP($E71,Listas!$L$1:$S$6,8,0))))</f>
        <v/>
      </c>
      <c r="G71" s="3"/>
      <c r="H71" s="3" t="str">
        <f>IF($G71="","",(AVERAGE(VLOOKUP($G71,Listas!$M$1:$S$6,7,0))))</f>
        <v/>
      </c>
      <c r="I71" s="3" t="str">
        <f t="shared" si="4"/>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4"/>
        <v/>
      </c>
      <c r="J72" s="3"/>
    </row>
    <row r="73" spans="1:10" ht="15" customHeight="1" x14ac:dyDescent="0.2">
      <c r="A73" s="3"/>
      <c r="B73" s="3"/>
      <c r="C73" s="3"/>
      <c r="D73" s="3"/>
      <c r="E73" s="3"/>
      <c r="F73" s="3" t="str">
        <f>IF($D73="","",AVERAGE(VLOOKUP($D73,Listas!$K$1:$S$6,9,0),(VLOOKUP($E73,Listas!$L$1:$S$6,8,0))))</f>
        <v/>
      </c>
      <c r="G73" s="3"/>
      <c r="H73" s="3" t="str">
        <f>IF($G73="","",(AVERAGE(VLOOKUP($G73,Listas!$M$1:$S$6,7,0))))</f>
        <v/>
      </c>
      <c r="I73" s="3" t="str">
        <f t="shared" si="4"/>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4"/>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4"/>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ref="I76:I111" si="5">IF($D76="","",$F76*$H76)</f>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5"/>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5"/>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5"/>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5"/>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5"/>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5"/>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5"/>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5"/>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5"/>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5"/>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5"/>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5"/>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5"/>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5"/>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5"/>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5"/>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5"/>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5"/>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5"/>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5"/>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5"/>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5"/>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5"/>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5"/>
        <v/>
      </c>
      <c r="J100" s="3"/>
    </row>
    <row r="101" spans="1:10" ht="14.25" customHeight="1" x14ac:dyDescent="0.2">
      <c r="A101" s="3"/>
      <c r="B101" s="3"/>
      <c r="C101" s="3"/>
      <c r="D101" s="3"/>
      <c r="E101" s="3"/>
      <c r="F101" s="3" t="str">
        <f>IF($D101="","",AVERAGE(VLOOKUP($D101,Listas!$K$1:$S$6,9,0),(VLOOKUP($E101,Listas!$L$1:$S$6,8,0))))</f>
        <v/>
      </c>
      <c r="G101" s="3"/>
      <c r="H101" s="3" t="str">
        <f>IF($G101="","",(AVERAGE(VLOOKUP($G101,Listas!$M$1:$S$6,7,0))))</f>
        <v/>
      </c>
      <c r="I101" s="3" t="str">
        <f t="shared" si="5"/>
        <v/>
      </c>
      <c r="J101" s="3"/>
    </row>
    <row r="102" spans="1:10" ht="14.25" customHeight="1" x14ac:dyDescent="0.2">
      <c r="A102" s="3"/>
      <c r="B102" s="3"/>
      <c r="C102" s="3"/>
      <c r="D102" s="3"/>
      <c r="E102" s="3"/>
      <c r="F102" s="3" t="str">
        <f>IF($D102="","",AVERAGE(VLOOKUP($D102,Listas!$K$1:$S$6,9,0),(VLOOKUP($E102,Listas!$L$1:$S$6,8,0))))</f>
        <v/>
      </c>
      <c r="G102" s="3"/>
      <c r="H102" s="3" t="str">
        <f>IF($G102="","",(AVERAGE(VLOOKUP($G102,Listas!$M$1:$S$6,7,0))))</f>
        <v/>
      </c>
      <c r="I102" s="3" t="str">
        <f t="shared" si="5"/>
        <v/>
      </c>
      <c r="J102" s="3"/>
    </row>
    <row r="103" spans="1:10" ht="14.25" customHeight="1" x14ac:dyDescent="0.2">
      <c r="A103" s="3"/>
      <c r="B103" s="3"/>
      <c r="C103" s="3"/>
      <c r="D103" s="3"/>
      <c r="E103" s="3"/>
      <c r="F103" s="3" t="str">
        <f>IF($D103="","",AVERAGE(VLOOKUP($D103,Listas!$K$1:$S$6,9,0),(VLOOKUP($E103,Listas!$L$1:$S$6,8,0))))</f>
        <v/>
      </c>
      <c r="G103" s="3"/>
      <c r="H103" s="3" t="str">
        <f>IF($G103="","",(AVERAGE(VLOOKUP($G103,Listas!$M$1:$S$6,7,0))))</f>
        <v/>
      </c>
      <c r="I103" s="3" t="str">
        <f t="shared" si="5"/>
        <v/>
      </c>
      <c r="J103" s="3"/>
    </row>
    <row r="104" spans="1:10" ht="14.25" customHeight="1" x14ac:dyDescent="0.2">
      <c r="A104" s="3"/>
      <c r="B104" s="3"/>
      <c r="C104" s="3"/>
      <c r="D104" s="3"/>
      <c r="E104" s="3"/>
      <c r="F104" s="3" t="str">
        <f>IF($D104="","",AVERAGE(VLOOKUP($D104,Listas!$K$1:$S$6,9,0),(VLOOKUP($E104,Listas!$L$1:$S$6,8,0))))</f>
        <v/>
      </c>
      <c r="G104" s="3"/>
      <c r="H104" s="3" t="str">
        <f>IF($G104="","",(AVERAGE(VLOOKUP($G104,Listas!$M$1:$S$6,7,0))))</f>
        <v/>
      </c>
      <c r="I104" s="3" t="str">
        <f t="shared" si="5"/>
        <v/>
      </c>
      <c r="J104" s="3"/>
    </row>
    <row r="105" spans="1:10" ht="14.25" customHeight="1" x14ac:dyDescent="0.2">
      <c r="A105" s="3"/>
      <c r="B105" s="3"/>
      <c r="C105" s="3"/>
      <c r="D105" s="3"/>
      <c r="E105" s="3"/>
      <c r="F105" s="3" t="str">
        <f>IF($D105="","",AVERAGE(VLOOKUP($D105,Listas!$K$1:$S$6,9,0),(VLOOKUP($E105,Listas!$L$1:$S$6,8,0))))</f>
        <v/>
      </c>
      <c r="G105" s="3"/>
      <c r="H105" s="3" t="str">
        <f>IF($G105="","",(AVERAGE(VLOOKUP($G105,Listas!$M$1:$S$6,7,0))))</f>
        <v/>
      </c>
      <c r="I105" s="3" t="str">
        <f t="shared" si="5"/>
        <v/>
      </c>
      <c r="J105" s="3"/>
    </row>
    <row r="106" spans="1:10" ht="14.25" customHeight="1" x14ac:dyDescent="0.2">
      <c r="A106" s="3"/>
      <c r="B106" s="3"/>
      <c r="C106" s="3"/>
      <c r="D106" s="3"/>
      <c r="E106" s="3"/>
      <c r="F106" s="3" t="str">
        <f>IF($D106="","",AVERAGE(VLOOKUP($D106,Listas!$K$1:$S$6,9,0),(VLOOKUP($E106,Listas!$L$1:$S$6,8,0))))</f>
        <v/>
      </c>
      <c r="G106" s="3"/>
      <c r="H106" s="3" t="str">
        <f>IF($G106="","",(AVERAGE(VLOOKUP($G106,Listas!$M$1:$S$6,7,0))))</f>
        <v/>
      </c>
      <c r="I106" s="3" t="str">
        <f t="shared" si="5"/>
        <v/>
      </c>
      <c r="J106" s="3"/>
    </row>
    <row r="107" spans="1:10" ht="14.25" customHeight="1" x14ac:dyDescent="0.2">
      <c r="A107" s="3"/>
      <c r="B107" s="3"/>
      <c r="C107" s="3"/>
      <c r="D107" s="3"/>
      <c r="E107" s="3"/>
      <c r="F107" s="3" t="str">
        <f>IF($D107="","",AVERAGE(VLOOKUP($D107,Listas!$K$1:$S$6,9,0),(VLOOKUP($E107,Listas!$L$1:$S$6,8,0))))</f>
        <v/>
      </c>
      <c r="G107" s="3"/>
      <c r="H107" s="3" t="str">
        <f>IF($G107="","",(AVERAGE(VLOOKUP($G107,Listas!$M$1:$S$6,7,0))))</f>
        <v/>
      </c>
      <c r="I107" s="3" t="str">
        <f t="shared" si="5"/>
        <v/>
      </c>
      <c r="J107" s="3"/>
    </row>
    <row r="108" spans="1:10" ht="14.25" customHeight="1" x14ac:dyDescent="0.2">
      <c r="A108" s="3"/>
      <c r="B108" s="3"/>
      <c r="C108" s="3"/>
      <c r="D108" s="3"/>
      <c r="E108" s="3"/>
      <c r="F108" s="3" t="str">
        <f>IF($D108="","",AVERAGE(VLOOKUP($D108,Listas!$K$1:$S$6,9,0),(VLOOKUP($E108,Listas!$L$1:$S$6,8,0))))</f>
        <v/>
      </c>
      <c r="G108" s="3"/>
      <c r="H108" s="3" t="str">
        <f>IF($G108="","",(AVERAGE(VLOOKUP($G108,Listas!$M$1:$S$6,7,0))))</f>
        <v/>
      </c>
      <c r="I108" s="3" t="str">
        <f t="shared" si="5"/>
        <v/>
      </c>
      <c r="J108" s="3"/>
    </row>
    <row r="109" spans="1:10" ht="14.25" customHeight="1" x14ac:dyDescent="0.2">
      <c r="A109" s="3"/>
      <c r="B109" s="3"/>
      <c r="C109" s="3"/>
      <c r="D109" s="3"/>
      <c r="E109" s="3"/>
      <c r="F109" s="3" t="str">
        <f>IF($D109="","",AVERAGE(VLOOKUP($D109,Listas!$K$1:$S$6,9,0),(VLOOKUP($E109,Listas!$L$1:$S$6,8,0))))</f>
        <v/>
      </c>
      <c r="G109" s="3"/>
      <c r="H109" s="3" t="str">
        <f>IF($G109="","",(AVERAGE(VLOOKUP($G109,Listas!$M$1:$S$6,7,0))))</f>
        <v/>
      </c>
      <c r="I109" s="3" t="str">
        <f t="shared" si="5"/>
        <v/>
      </c>
      <c r="J109" s="3"/>
    </row>
    <row r="110" spans="1:10" x14ac:dyDescent="0.2">
      <c r="A110" s="3"/>
      <c r="B110" s="3"/>
      <c r="C110" s="3"/>
      <c r="D110" s="3"/>
      <c r="E110" s="3"/>
      <c r="F110" s="3" t="str">
        <f>IF($D110="","",AVERAGE(VLOOKUP($D110,Listas!$K$1:$S$6,9,0),(VLOOKUP($E110,Listas!$L$1:$S$6,8,0))))</f>
        <v/>
      </c>
      <c r="G110" s="3"/>
      <c r="H110" s="3" t="str">
        <f>IF($G110="","",(AVERAGE(VLOOKUP($G110,Listas!$M$1:$S$6,7,0))))</f>
        <v/>
      </c>
      <c r="I110" s="3" t="str">
        <f t="shared" si="5"/>
        <v/>
      </c>
      <c r="J110" s="3"/>
    </row>
    <row r="111" spans="1:10" x14ac:dyDescent="0.2">
      <c r="A111" s="3"/>
      <c r="B111" s="3"/>
      <c r="C111" s="3"/>
      <c r="D111" s="3"/>
      <c r="E111" s="3"/>
      <c r="F111" s="3" t="str">
        <f>IF($D111="","",AVERAGE(VLOOKUP($D111,Listas!$K$1:$S$6,9,0),(VLOOKUP($E111,Listas!$L$1:$S$6,8,0))))</f>
        <v/>
      </c>
      <c r="G111" s="3"/>
      <c r="H111" s="3" t="str">
        <f>IF($G111="","",(AVERAGE(VLOOKUP($G111,Listas!$M$1:$S$6,7,0))))</f>
        <v/>
      </c>
      <c r="I111" s="3" t="str">
        <f t="shared" si="5"/>
        <v/>
      </c>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row r="425" spans="1:10" x14ac:dyDescent="0.2">
      <c r="A425" s="3"/>
      <c r="B425" s="3"/>
      <c r="C425" s="3"/>
      <c r="D425" s="3"/>
      <c r="E425" s="3"/>
      <c r="F425" s="3"/>
      <c r="G425" s="3"/>
      <c r="H425" s="3"/>
      <c r="I425" s="3"/>
      <c r="J425" s="3"/>
    </row>
    <row r="426" spans="1:10" x14ac:dyDescent="0.2">
      <c r="A426" s="3"/>
      <c r="B426" s="3"/>
      <c r="C426" s="3"/>
      <c r="D426" s="3"/>
      <c r="E426" s="3"/>
      <c r="F426" s="3"/>
      <c r="G426" s="3"/>
      <c r="H426" s="3"/>
      <c r="I426" s="3"/>
      <c r="J426" s="3"/>
    </row>
    <row r="427" spans="1:10" x14ac:dyDescent="0.2">
      <c r="A427" s="3"/>
      <c r="B427" s="3"/>
      <c r="C427" s="3"/>
      <c r="D427" s="3"/>
      <c r="E427" s="3"/>
      <c r="F427" s="3"/>
      <c r="G427" s="3"/>
      <c r="H427" s="3"/>
      <c r="I427" s="3"/>
      <c r="J427" s="3"/>
    </row>
    <row r="428" spans="1:10" x14ac:dyDescent="0.2">
      <c r="A428" s="3"/>
      <c r="B428" s="3"/>
      <c r="C428" s="3"/>
      <c r="D428" s="3"/>
      <c r="E428" s="3"/>
      <c r="F428" s="3"/>
      <c r="G428" s="3"/>
      <c r="H428" s="3"/>
      <c r="I428" s="3"/>
      <c r="J428" s="3"/>
    </row>
    <row r="429" spans="1:10" x14ac:dyDescent="0.2">
      <c r="A429" s="3"/>
      <c r="B429" s="3"/>
      <c r="C429" s="3"/>
      <c r="D429" s="3"/>
      <c r="E429" s="3"/>
      <c r="F429" s="3"/>
      <c r="G429" s="3"/>
      <c r="H429" s="3"/>
      <c r="I429" s="3"/>
      <c r="J429" s="3"/>
    </row>
    <row r="430" spans="1:10" x14ac:dyDescent="0.2">
      <c r="A430" s="3"/>
      <c r="B430" s="3"/>
      <c r="C430" s="3"/>
      <c r="D430" s="3"/>
      <c r="E430" s="3"/>
      <c r="F430" s="3"/>
      <c r="G430" s="3"/>
      <c r="H430" s="3"/>
      <c r="I430" s="3"/>
      <c r="J430" s="3"/>
    </row>
    <row r="431" spans="1:10" x14ac:dyDescent="0.2">
      <c r="A431" s="3"/>
      <c r="B431" s="3"/>
      <c r="C431" s="3"/>
      <c r="D431" s="3"/>
      <c r="E431" s="3"/>
      <c r="F431" s="3"/>
      <c r="G431" s="3"/>
      <c r="H431" s="3"/>
      <c r="I431" s="3"/>
      <c r="J431" s="3"/>
    </row>
    <row r="432" spans="1:10" x14ac:dyDescent="0.2">
      <c r="A432" s="3"/>
      <c r="B432" s="3"/>
      <c r="C432" s="3"/>
      <c r="D432" s="3"/>
      <c r="E432" s="3"/>
      <c r="F432" s="3"/>
      <c r="G432" s="3"/>
      <c r="H432" s="3"/>
      <c r="I432" s="3"/>
      <c r="J432" s="3"/>
    </row>
    <row r="433" spans="1:10" x14ac:dyDescent="0.2">
      <c r="A433" s="3"/>
      <c r="B433" s="3"/>
      <c r="C433" s="3"/>
      <c r="D433" s="3"/>
      <c r="E433" s="3"/>
      <c r="F433" s="3"/>
      <c r="G433" s="3"/>
      <c r="H433" s="3"/>
      <c r="I433" s="3"/>
      <c r="J433" s="3"/>
    </row>
  </sheetData>
  <sheetProtection formatCells="0" formatColumns="0" formatRows="0" insertRows="0" deleteRows="0" selectLockedCells="1" sort="0" autoFilter="0"/>
  <protectedRanges>
    <protectedRange sqref="M13" name="Rango1"/>
  </protectedRanges>
  <mergeCells count="13">
    <mergeCell ref="N3:O3"/>
    <mergeCell ref="P3:Q3"/>
    <mergeCell ref="R3:S3"/>
    <mergeCell ref="A2:K2"/>
    <mergeCell ref="H3:H4"/>
    <mergeCell ref="I3:I4"/>
    <mergeCell ref="K3:K4"/>
    <mergeCell ref="F3:F4"/>
    <mergeCell ref="A3:A4"/>
    <mergeCell ref="B3:B4"/>
    <mergeCell ref="C3:C4"/>
    <mergeCell ref="D3:E3"/>
    <mergeCell ref="L3:M3"/>
  </mergeCells>
  <conditionalFormatting sqref="I32:I38 I5:I16 I18:I21">
    <cfRule type="containsBlanks" priority="60" stopIfTrue="1">
      <formula>LEN(TRIM(I5))=0</formula>
    </cfRule>
  </conditionalFormatting>
  <conditionalFormatting sqref="K5">
    <cfRule type="containsBlanks" priority="41" stopIfTrue="1">
      <formula>LEN(TRIM(K5))=0</formula>
    </cfRule>
  </conditionalFormatting>
  <conditionalFormatting sqref="I28">
    <cfRule type="containsBlanks" priority="25" stopIfTrue="1">
      <formula>LEN(TRIM(I28))=0</formula>
    </cfRule>
  </conditionalFormatting>
  <conditionalFormatting sqref="I22:I24">
    <cfRule type="containsBlanks" priority="21" stopIfTrue="1">
      <formula>LEN(TRIM(I22))=0</formula>
    </cfRule>
  </conditionalFormatting>
  <conditionalFormatting sqref="K22:K24">
    <cfRule type="containsBlanks" priority="18" stopIfTrue="1">
      <formula>LEN(TRIM(K22))=0</formula>
    </cfRule>
  </conditionalFormatting>
  <conditionalFormatting sqref="I17">
    <cfRule type="containsBlanks" priority="11" stopIfTrue="1">
      <formula>LEN(TRIM(I17))=0</formula>
    </cfRule>
  </conditionalFormatting>
  <conditionalFormatting sqref="K6:K21">
    <cfRule type="containsBlanks" priority="5" stopIfTrue="1">
      <formula>LEN(TRIM(K6))=0</formula>
    </cfRule>
  </conditionalFormatting>
  <dataValidations count="5">
    <dataValidation allowBlank="1" showErrorMessage="1" errorTitle="Error" error="Please select an option from the drop down list." sqref="E22:E24 F5:F111 H5:H111"/>
    <dataValidation type="list" allowBlank="1" showErrorMessage="1" errorTitle="Error" error="Please select an option from the drop down list." sqref="E25:E111 E5:E21">
      <formula1>Occurrences</formula1>
    </dataValidation>
    <dataValidation type="list" allowBlank="1" showInputMessage="1" showErrorMessage="1" sqref="B23:B111 B5:B21">
      <formula1>Process</formula1>
    </dataValidation>
    <dataValidation type="list" allowBlank="1" showErrorMessage="1" errorTitle="Error" error="Please select an option from the drop down list." sqref="G5:G111">
      <formula1>Potential</formula1>
    </dataValidation>
    <dataValidation type="list" allowBlank="1" showErrorMessage="1" errorTitle="Error" error="Please select an option from the drop down list." sqref="D5:D111">
      <formula1>Likelihood</formula1>
    </dataValidation>
  </dataValidations>
  <printOptions horizontalCentered="1" verticalCentered="1"/>
  <pageMargins left="0.7" right="0.7" top="0.75" bottom="0.75" header="0.3" footer="0.3"/>
  <pageSetup paperSize="120" scale="42" orientation="landscape" r:id="rId1"/>
  <rowBreaks count="1" manualBreakCount="1">
    <brk id="21" max="16383" man="1"/>
  </rowBreaks>
  <drawing r:id="rId2"/>
  <extLst>
    <ext xmlns:x14="http://schemas.microsoft.com/office/spreadsheetml/2009/9/main" uri="{78C0D931-6437-407d-A8EE-F0AAD7539E65}">
      <x14:conditionalFormattings>
        <x14:conditionalFormatting xmlns:xm="http://schemas.microsoft.com/office/excel/2006/main">
          <x14:cfRule type="cellIs" priority="74" stopIfTrue="1" operator="between" id="{259731CE-DE80-4E06-9AB7-EC200BECEFF9}">
            <xm:f>Listas!$C$4</xm:f>
            <xm:f>Listas!$C$2</xm:f>
            <x14:dxf>
              <fill>
                <patternFill>
                  <bgColor rgb="FFFFFF00"/>
                </patternFill>
              </fill>
            </x14:dxf>
          </x14:cfRule>
          <xm:sqref>I32:I38 I5:I16 I18:I21</xm:sqref>
        </x14:conditionalFormatting>
        <x14:conditionalFormatting xmlns:xm="http://schemas.microsoft.com/office/excel/2006/main">
          <x14:cfRule type="expression" priority="73" stopIfTrue="1" id="{4FCA7998-6D93-416C-AC4D-7C3A0130D6F0}">
            <xm:f>$I5&lt;=Listas!$C$4</xm:f>
            <x14:dxf>
              <fill>
                <patternFill>
                  <bgColor theme="0" tint="-0.24994659260841701"/>
                </patternFill>
              </fill>
              <border>
                <left style="thin">
                  <color theme="0"/>
                </left>
                <right style="thin">
                  <color theme="0"/>
                </right>
                <top style="thin">
                  <color theme="0"/>
                </top>
                <bottom style="thin">
                  <color theme="0"/>
                </bottom>
              </border>
            </x14:dxf>
          </x14:cfRule>
          <xm:sqref>J5 J32:K38</xm:sqref>
        </x14:conditionalFormatting>
        <x14:conditionalFormatting xmlns:xm="http://schemas.microsoft.com/office/excel/2006/main">
          <x14:cfRule type="cellIs" priority="64" stopIfTrue="1" operator="greaterThanOrEqual" id="{EBEAAEC9-CBDA-406F-BBCC-FF04E3EFF825}">
            <xm:f>Listas!$C$2</xm:f>
            <x14:dxf>
              <font>
                <color rgb="FFFFFF00"/>
              </font>
              <fill>
                <patternFill>
                  <bgColor rgb="FFFF0000"/>
                </patternFill>
              </fill>
            </x14:dxf>
          </x14:cfRule>
          <xm:sqref>I32:I38 I5:I16 I18:I21</xm:sqref>
        </x14:conditionalFormatting>
        <x14:conditionalFormatting xmlns:xm="http://schemas.microsoft.com/office/excel/2006/main">
          <x14:cfRule type="cellIs" priority="43" stopIfTrue="1" operator="between" id="{952B3CEC-7651-4AB1-9620-D09ED5E69B7D}">
            <xm:f>Listas!$C$4</xm:f>
            <xm:f>Listas!$C$2</xm:f>
            <x14:dxf>
              <fill>
                <patternFill>
                  <bgColor rgb="FFFFFF00"/>
                </patternFill>
              </fill>
            </x14:dxf>
          </x14:cfRule>
          <xm:sqref>K5</xm:sqref>
        </x14:conditionalFormatting>
        <x14:conditionalFormatting xmlns:xm="http://schemas.microsoft.com/office/excel/2006/main">
          <x14:cfRule type="cellIs" priority="42" stopIfTrue="1" operator="greaterThanOrEqual" id="{A239035D-FC10-4DEB-BD9F-12E8D48A792D}">
            <xm:f>Listas!$C$2</xm:f>
            <x14:dxf>
              <font>
                <color rgb="FFFFFF00"/>
              </font>
              <fill>
                <patternFill>
                  <bgColor rgb="FFFF0000"/>
                </patternFill>
              </fill>
            </x14:dxf>
          </x14:cfRule>
          <xm:sqref>K5</xm:sqref>
        </x14:conditionalFormatting>
        <x14:conditionalFormatting xmlns:xm="http://schemas.microsoft.com/office/excel/2006/main">
          <x14:cfRule type="cellIs" priority="28" stopIfTrue="1" operator="between" id="{90D32903-21E6-4D33-B957-79AFD1D90394}">
            <xm:f>Listas!$C$4</xm:f>
            <xm:f>Listas!$C$2</xm:f>
            <x14:dxf>
              <fill>
                <patternFill>
                  <bgColor rgb="FFFFFF00"/>
                </patternFill>
              </fill>
            </x14:dxf>
          </x14:cfRule>
          <xm:sqref>I28</xm:sqref>
        </x14:conditionalFormatting>
        <x14:conditionalFormatting xmlns:xm="http://schemas.microsoft.com/office/excel/2006/main">
          <x14:cfRule type="expression" priority="27" stopIfTrue="1" id="{D84D6332-EC5F-4F0B-BD96-B98B21469A88}">
            <xm:f>$I28&lt;=Listas!$C$4</xm:f>
            <x14:dxf>
              <fill>
                <patternFill>
                  <bgColor theme="0" tint="-0.24994659260841701"/>
                </patternFill>
              </fill>
              <border>
                <left style="thin">
                  <color theme="0"/>
                </left>
                <right style="thin">
                  <color theme="0"/>
                </right>
                <top style="thin">
                  <color theme="0"/>
                </top>
                <bottom style="thin">
                  <color theme="0"/>
                </bottom>
              </border>
            </x14:dxf>
          </x14:cfRule>
          <xm:sqref>J28:K28</xm:sqref>
        </x14:conditionalFormatting>
        <x14:conditionalFormatting xmlns:xm="http://schemas.microsoft.com/office/excel/2006/main">
          <x14:cfRule type="cellIs" priority="26" stopIfTrue="1" operator="greaterThanOrEqual" id="{EFBE08C5-BDC2-42AA-AED7-A89B592AA036}">
            <xm:f>Listas!$C$2</xm:f>
            <x14:dxf>
              <font>
                <color rgb="FFFFFF00"/>
              </font>
              <fill>
                <patternFill>
                  <bgColor rgb="FFFF0000"/>
                </patternFill>
              </fill>
            </x14:dxf>
          </x14:cfRule>
          <xm:sqref>I28</xm:sqref>
        </x14:conditionalFormatting>
        <x14:conditionalFormatting xmlns:xm="http://schemas.microsoft.com/office/excel/2006/main">
          <x14:cfRule type="cellIs" priority="24" stopIfTrue="1" operator="between" id="{46670E8A-495D-418B-A374-D6DCC7ECA44E}">
            <xm:f>Listas!$C$4</xm:f>
            <xm:f>Listas!$C$2</xm:f>
            <x14:dxf>
              <fill>
                <patternFill>
                  <bgColor rgb="FFFFFF00"/>
                </patternFill>
              </fill>
            </x14:dxf>
          </x14:cfRule>
          <xm:sqref>I22:I24</xm:sqref>
        </x14:conditionalFormatting>
        <x14:conditionalFormatting xmlns:xm="http://schemas.microsoft.com/office/excel/2006/main">
          <x14:cfRule type="cellIs" priority="22" stopIfTrue="1" operator="greaterThanOrEqual" id="{9A806F52-BF19-4EC1-ACE7-AA4B12438E83}">
            <xm:f>Listas!$C$2</xm:f>
            <x14:dxf>
              <font>
                <color rgb="FFFFFF00"/>
              </font>
              <fill>
                <patternFill>
                  <bgColor rgb="FFFF0000"/>
                </patternFill>
              </fill>
            </x14:dxf>
          </x14:cfRule>
          <xm:sqref>I22:I24</xm:sqref>
        </x14:conditionalFormatting>
        <x14:conditionalFormatting xmlns:xm="http://schemas.microsoft.com/office/excel/2006/main">
          <x14:cfRule type="cellIs" priority="20" stopIfTrue="1" operator="between" id="{ABC39191-29AF-4CA8-9F47-9C255B8C5BEC}">
            <xm:f>Listas!$C$4</xm:f>
            <xm:f>Listas!$C$2</xm:f>
            <x14:dxf>
              <fill>
                <patternFill>
                  <bgColor rgb="FFFFFF00"/>
                </patternFill>
              </fill>
            </x14:dxf>
          </x14:cfRule>
          <xm:sqref>K22:K24</xm:sqref>
        </x14:conditionalFormatting>
        <x14:conditionalFormatting xmlns:xm="http://schemas.microsoft.com/office/excel/2006/main">
          <x14:cfRule type="cellIs" priority="19" stopIfTrue="1" operator="greaterThanOrEqual" id="{79CE7B64-4F89-4D26-8C0C-145FFDF63CFA}">
            <xm:f>Listas!$C$2</xm:f>
            <x14:dxf>
              <font>
                <color rgb="FFFFFF00"/>
              </font>
              <fill>
                <patternFill>
                  <bgColor rgb="FFFF0000"/>
                </patternFill>
              </fill>
            </x14:dxf>
          </x14:cfRule>
          <xm:sqref>K22:K24</xm:sqref>
        </x14:conditionalFormatting>
        <x14:conditionalFormatting xmlns:xm="http://schemas.microsoft.com/office/excel/2006/main">
          <x14:cfRule type="expression" priority="14" stopIfTrue="1" id="{1F8A0589-95DC-4F76-AA2F-0964B4877C67}">
            <xm:f>$I6&lt;='\Users\ACORRALES\AppData\Local\Microsoft\Windows\Temporary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J6</xm:sqref>
        </x14:conditionalFormatting>
        <x14:conditionalFormatting xmlns:xm="http://schemas.microsoft.com/office/excel/2006/main">
          <x14:cfRule type="cellIs" priority="13" stopIfTrue="1" operator="between" id="{00B2126F-0568-481D-9D34-94CBC28ED431}">
            <xm:f>Listas!$C$4</xm:f>
            <xm:f>Listas!$C$2</xm:f>
            <x14:dxf>
              <fill>
                <patternFill>
                  <bgColor rgb="FFFFFF00"/>
                </patternFill>
              </fill>
            </x14:dxf>
          </x14:cfRule>
          <xm:sqref>I17</xm:sqref>
        </x14:conditionalFormatting>
        <x14:conditionalFormatting xmlns:xm="http://schemas.microsoft.com/office/excel/2006/main">
          <x14:cfRule type="cellIs" priority="12" stopIfTrue="1" operator="greaterThanOrEqual" id="{B9EB7148-B455-4CF7-9D14-52F1B3C4CD9D}">
            <xm:f>Listas!$C$2</xm:f>
            <x14:dxf>
              <font>
                <color rgb="FFFFFF00"/>
              </font>
              <fill>
                <patternFill>
                  <bgColor rgb="FFFF0000"/>
                </patternFill>
              </fill>
            </x14:dxf>
          </x14:cfRule>
          <xm:sqref>I17</xm:sqref>
        </x14:conditionalFormatting>
        <x14:conditionalFormatting xmlns:xm="http://schemas.microsoft.com/office/excel/2006/main">
          <x14:cfRule type="expression" priority="9" stopIfTrue="1" id="{F041F001-33FE-4EDC-B321-9237CEE63265}">
            <xm:f>$I18&lt;=Listas!$C$4</xm:f>
            <x14:dxf>
              <fill>
                <patternFill>
                  <bgColor theme="0" tint="-0.24994659260841701"/>
                </patternFill>
              </fill>
              <border>
                <left style="thin">
                  <color theme="0"/>
                </left>
                <right style="thin">
                  <color theme="0"/>
                </right>
                <top style="thin">
                  <color theme="0"/>
                </top>
                <bottom style="thin">
                  <color theme="0"/>
                </bottom>
              </border>
            </x14:dxf>
          </x14:cfRule>
          <xm:sqref>J18:J20</xm:sqref>
        </x14:conditionalFormatting>
        <x14:conditionalFormatting xmlns:xm="http://schemas.microsoft.com/office/excel/2006/main">
          <x14:cfRule type="expression" priority="8" stopIfTrue="1" id="{741D6546-DF95-4C65-90D7-000F31F9EE9D}">
            <xm:f>$I7&lt;='\Users\ACORRALES\AppData\Local\Microsoft\Windows\Temporary Internet Files\Content.Outlook\4H0VZGUR\[SDTSV - RiesgosyOportunidades2019.xlsx]Listas'!#REF!</xm:f>
            <x14:dxf>
              <fill>
                <patternFill>
                  <bgColor theme="0" tint="-0.24994659260841701"/>
                </patternFill>
              </fill>
              <border>
                <left style="thin">
                  <color theme="0"/>
                </left>
                <right style="thin">
                  <color theme="0"/>
                </right>
                <top style="thin">
                  <color theme="0"/>
                </top>
                <bottom style="thin">
                  <color theme="0"/>
                </bottom>
              </border>
            </x14:dxf>
          </x14:cfRule>
          <xm:sqref>J7:J17</xm:sqref>
        </x14:conditionalFormatting>
        <x14:conditionalFormatting xmlns:xm="http://schemas.microsoft.com/office/excel/2006/main">
          <x14:cfRule type="cellIs" priority="7" stopIfTrue="1" operator="between" id="{C76B86BF-B8DB-4E9E-A3FF-7BA762CB7685}">
            <xm:f>Listas!$C$4</xm:f>
            <xm:f>Listas!$C$2</xm:f>
            <x14:dxf>
              <fill>
                <patternFill>
                  <bgColor rgb="FFFFFF00"/>
                </patternFill>
              </fill>
            </x14:dxf>
          </x14:cfRule>
          <xm:sqref>K6:K21</xm:sqref>
        </x14:conditionalFormatting>
        <x14:conditionalFormatting xmlns:xm="http://schemas.microsoft.com/office/excel/2006/main">
          <x14:cfRule type="cellIs" priority="6" stopIfTrue="1" operator="greaterThanOrEqual" id="{7907C236-D08F-4CD0-BFBC-C8F001FCE608}">
            <xm:f>Listas!$C$2</xm:f>
            <x14:dxf>
              <font>
                <color rgb="FFFFFF00"/>
              </font>
              <fill>
                <patternFill>
                  <bgColor rgb="FFFF0000"/>
                </patternFill>
              </fill>
            </x14:dxf>
          </x14:cfRule>
          <xm:sqref>K6:K21</xm:sqref>
        </x14:conditionalFormatting>
        <x14:conditionalFormatting xmlns:xm="http://schemas.microsoft.com/office/excel/2006/main">
          <x14:cfRule type="expression" priority="3" stopIfTrue="1" id="{983E32F6-2B32-4DFD-9A7B-92A55B38A2BF}">
            <xm:f>$I15&lt;='\USERS\CDIAZM\Downloads\[Matriz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L15</xm:sqref>
        </x14:conditionalFormatting>
        <x14:conditionalFormatting xmlns:xm="http://schemas.microsoft.com/office/excel/2006/main">
          <x14:cfRule type="expression" priority="2" stopIfTrue="1" id="{81F8BAC9-F42C-49BB-AC90-DF99D717900F}">
            <xm:f>$I12&lt;='\USERS\CDIAZM\Downloads\[Matriz de Corrupción SED 2019.xlsx]Listas'!#REF!</xm:f>
            <x14:dxf>
              <fill>
                <patternFill>
                  <bgColor theme="0" tint="-0.24994659260841701"/>
                </patternFill>
              </fill>
              <border>
                <left style="thin">
                  <color theme="0"/>
                </left>
                <right style="thin">
                  <color theme="0"/>
                </right>
                <top style="thin">
                  <color theme="0"/>
                </top>
                <bottom style="thin">
                  <color theme="0"/>
                </bottom>
              </border>
            </x14:dxf>
          </x14:cfRule>
          <xm:sqref>L12</xm:sqref>
        </x14:conditionalFormatting>
        <x14:conditionalFormatting xmlns:xm="http://schemas.microsoft.com/office/excel/2006/main">
          <x14:cfRule type="expression" priority="1" stopIfTrue="1" id="{1466BDBF-1D26-457C-8B64-A6799F60C927}">
            <xm:f>$I21&lt;='\Users\KMG212\Downloads\[RIESGOS - Gestion del Riesgo.xlsx]Listas'!#REF!</xm:f>
            <x14:dxf>
              <fill>
                <patternFill>
                  <bgColor theme="0" tint="-0.24994659260841701"/>
                </patternFill>
              </fill>
              <border>
                <left style="thin">
                  <color theme="0"/>
                </left>
                <right style="thin">
                  <color theme="0"/>
                </right>
                <top style="thin">
                  <color theme="0"/>
                </top>
                <bottom style="thin">
                  <color theme="0"/>
                </bottom>
              </border>
            </x14:dxf>
          </x14:cfRule>
          <xm:sqref>L21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showGridLines="0" topLeftCell="A4" zoomScaleNormal="100" zoomScalePageLayoutView="125" workbookViewId="0">
      <selection activeCell="D9" sqref="D9"/>
    </sheetView>
  </sheetViews>
  <sheetFormatPr baseColWidth="10" defaultRowHeight="15" x14ac:dyDescent="0.25"/>
  <cols>
    <col min="1" max="1" width="69.5703125" customWidth="1"/>
    <col min="2" max="2" width="23" bestFit="1" customWidth="1"/>
    <col min="3" max="3" width="23" customWidth="1"/>
    <col min="4" max="4" width="50.140625" customWidth="1"/>
    <col min="5" max="5" width="3.85546875" style="90" bestFit="1" customWidth="1"/>
    <col min="6" max="6" width="25.85546875" customWidth="1"/>
    <col min="7" max="7" width="3.85546875" style="97" bestFit="1" customWidth="1"/>
    <col min="8" max="8" width="19.28515625" customWidth="1"/>
    <col min="9" max="9" width="3.85546875" style="97" bestFit="1" customWidth="1"/>
    <col min="10" max="10" width="19.28515625" customWidth="1"/>
    <col min="11" max="11" width="3.85546875" style="96" bestFit="1" customWidth="1"/>
    <col min="12" max="12" width="19.28515625" customWidth="1"/>
    <col min="13" max="13" width="3.85546875" bestFit="1" customWidth="1"/>
    <col min="14" max="14" width="19.28515625" customWidth="1"/>
    <col min="15" max="15" width="3.85546875" bestFit="1" customWidth="1"/>
    <col min="16" max="16" width="19.28515625" customWidth="1"/>
    <col min="17" max="17" width="3.85546875" bestFit="1" customWidth="1"/>
    <col min="18" max="18" width="19.28515625" customWidth="1"/>
    <col min="19" max="19" width="3.85546875" bestFit="1" customWidth="1"/>
    <col min="20" max="20" width="19.28515625" customWidth="1"/>
    <col min="21" max="21" width="3.85546875" bestFit="1" customWidth="1"/>
    <col min="22" max="22" width="19.28515625" customWidth="1"/>
    <col min="23" max="23" width="3.85546875" bestFit="1" customWidth="1"/>
    <col min="24" max="24" width="19.28515625" customWidth="1"/>
    <col min="25" max="25" width="3.85546875" bestFit="1" customWidth="1"/>
    <col min="26" max="26" width="22.85546875" customWidth="1"/>
    <col min="27" max="27" width="3.85546875" bestFit="1" customWidth="1"/>
    <col min="28" max="28" width="12.28515625" style="90" bestFit="1" customWidth="1"/>
    <col min="29" max="29" width="16.140625" style="90" bestFit="1" customWidth="1"/>
    <col min="30" max="30" width="12.85546875" style="90" bestFit="1" customWidth="1"/>
    <col min="255" max="255" width="36" bestFit="1" customWidth="1"/>
    <col min="256" max="256" width="12.28515625" bestFit="1" customWidth="1"/>
    <col min="257" max="257" width="8.140625" bestFit="1" customWidth="1"/>
    <col min="258" max="258" width="36" bestFit="1" customWidth="1"/>
    <col min="259" max="259" width="2" bestFit="1" customWidth="1"/>
    <col min="260" max="260" width="3" bestFit="1" customWidth="1"/>
    <col min="261" max="262" width="2" bestFit="1" customWidth="1"/>
    <col min="263" max="263" width="3" bestFit="1" customWidth="1"/>
    <col min="264" max="280" width="2" customWidth="1"/>
    <col min="281" max="281" width="3" bestFit="1" customWidth="1"/>
    <col min="282" max="282" width="2.7109375" customWidth="1"/>
    <col min="283" max="283" width="24.28515625" bestFit="1" customWidth="1"/>
    <col min="284" max="284" width="14.140625" bestFit="1" customWidth="1"/>
    <col min="285" max="285" width="18.42578125" bestFit="1" customWidth="1"/>
    <col min="286" max="286" width="14.42578125" bestFit="1" customWidth="1"/>
    <col min="511" max="511" width="36" bestFit="1" customWidth="1"/>
    <col min="512" max="512" width="12.28515625" bestFit="1" customWidth="1"/>
    <col min="513" max="513" width="8.140625" bestFit="1" customWidth="1"/>
    <col min="514" max="514" width="36" bestFit="1" customWidth="1"/>
    <col min="515" max="515" width="2" bestFit="1" customWidth="1"/>
    <col min="516" max="516" width="3" bestFit="1" customWidth="1"/>
    <col min="517" max="518" width="2" bestFit="1" customWidth="1"/>
    <col min="519" max="519" width="3" bestFit="1" customWidth="1"/>
    <col min="520" max="536" width="2" customWidth="1"/>
    <col min="537" max="537" width="3" bestFit="1" customWidth="1"/>
    <col min="538" max="538" width="2.7109375" customWidth="1"/>
    <col min="539" max="539" width="24.28515625" bestFit="1" customWidth="1"/>
    <col min="540" max="540" width="14.140625" bestFit="1" customWidth="1"/>
    <col min="541" max="541" width="18.42578125" bestFit="1" customWidth="1"/>
    <col min="542" max="542" width="14.42578125" bestFit="1" customWidth="1"/>
    <col min="767" max="767" width="36" bestFit="1" customWidth="1"/>
    <col min="768" max="768" width="12.28515625" bestFit="1" customWidth="1"/>
    <col min="769" max="769" width="8.140625" bestFit="1" customWidth="1"/>
    <col min="770" max="770" width="36" bestFit="1" customWidth="1"/>
    <col min="771" max="771" width="2" bestFit="1" customWidth="1"/>
    <col min="772" max="772" width="3" bestFit="1" customWidth="1"/>
    <col min="773" max="774" width="2" bestFit="1" customWidth="1"/>
    <col min="775" max="775" width="3" bestFit="1" customWidth="1"/>
    <col min="776" max="792" width="2" customWidth="1"/>
    <col min="793" max="793" width="3" bestFit="1" customWidth="1"/>
    <col min="794" max="794" width="2.7109375" customWidth="1"/>
    <col min="795" max="795" width="24.28515625" bestFit="1" customWidth="1"/>
    <col min="796" max="796" width="14.140625" bestFit="1" customWidth="1"/>
    <col min="797" max="797" width="18.42578125" bestFit="1" customWidth="1"/>
    <col min="798" max="798" width="14.42578125" bestFit="1" customWidth="1"/>
    <col min="1023" max="1023" width="36" bestFit="1" customWidth="1"/>
    <col min="1024" max="1024" width="12.28515625" bestFit="1" customWidth="1"/>
    <col min="1025" max="1025" width="8.140625" bestFit="1" customWidth="1"/>
    <col min="1026" max="1026" width="36" bestFit="1" customWidth="1"/>
    <col min="1027" max="1027" width="2" bestFit="1" customWidth="1"/>
    <col min="1028" max="1028" width="3" bestFit="1" customWidth="1"/>
    <col min="1029" max="1030" width="2" bestFit="1" customWidth="1"/>
    <col min="1031" max="1031" width="3" bestFit="1" customWidth="1"/>
    <col min="1032" max="1048" width="2" customWidth="1"/>
    <col min="1049" max="1049" width="3" bestFit="1" customWidth="1"/>
    <col min="1050" max="1050" width="2.7109375" customWidth="1"/>
    <col min="1051" max="1051" width="24.28515625" bestFit="1" customWidth="1"/>
    <col min="1052" max="1052" width="14.140625" bestFit="1" customWidth="1"/>
    <col min="1053" max="1053" width="18.42578125" bestFit="1" customWidth="1"/>
    <col min="1054" max="1054" width="14.42578125" bestFit="1" customWidth="1"/>
    <col min="1279" max="1279" width="36" bestFit="1" customWidth="1"/>
    <col min="1280" max="1280" width="12.28515625" bestFit="1" customWidth="1"/>
    <col min="1281" max="1281" width="8.140625" bestFit="1" customWidth="1"/>
    <col min="1282" max="1282" width="36" bestFit="1" customWidth="1"/>
    <col min="1283" max="1283" width="2" bestFit="1" customWidth="1"/>
    <col min="1284" max="1284" width="3" bestFit="1" customWidth="1"/>
    <col min="1285" max="1286" width="2" bestFit="1" customWidth="1"/>
    <col min="1287" max="1287" width="3" bestFit="1" customWidth="1"/>
    <col min="1288" max="1304" width="2" customWidth="1"/>
    <col min="1305" max="1305" width="3" bestFit="1" customWidth="1"/>
    <col min="1306" max="1306" width="2.7109375" customWidth="1"/>
    <col min="1307" max="1307" width="24.28515625" bestFit="1" customWidth="1"/>
    <col min="1308" max="1308" width="14.140625" bestFit="1" customWidth="1"/>
    <col min="1309" max="1309" width="18.42578125" bestFit="1" customWidth="1"/>
    <col min="1310" max="1310" width="14.42578125" bestFit="1" customWidth="1"/>
    <col min="1535" max="1535" width="36" bestFit="1" customWidth="1"/>
    <col min="1536" max="1536" width="12.28515625" bestFit="1" customWidth="1"/>
    <col min="1537" max="1537" width="8.140625" bestFit="1" customWidth="1"/>
    <col min="1538" max="1538" width="36" bestFit="1" customWidth="1"/>
    <col min="1539" max="1539" width="2" bestFit="1" customWidth="1"/>
    <col min="1540" max="1540" width="3" bestFit="1" customWidth="1"/>
    <col min="1541" max="1542" width="2" bestFit="1" customWidth="1"/>
    <col min="1543" max="1543" width="3" bestFit="1" customWidth="1"/>
    <col min="1544" max="1560" width="2" customWidth="1"/>
    <col min="1561" max="1561" width="3" bestFit="1" customWidth="1"/>
    <col min="1562" max="1562" width="2.7109375" customWidth="1"/>
    <col min="1563" max="1563" width="24.28515625" bestFit="1" customWidth="1"/>
    <col min="1564" max="1564" width="14.140625" bestFit="1" customWidth="1"/>
    <col min="1565" max="1565" width="18.42578125" bestFit="1" customWidth="1"/>
    <col min="1566" max="1566" width="14.42578125" bestFit="1" customWidth="1"/>
    <col min="1791" max="1791" width="36" bestFit="1" customWidth="1"/>
    <col min="1792" max="1792" width="12.28515625" bestFit="1" customWidth="1"/>
    <col min="1793" max="1793" width="8.140625" bestFit="1" customWidth="1"/>
    <col min="1794" max="1794" width="36" bestFit="1" customWidth="1"/>
    <col min="1795" max="1795" width="2" bestFit="1" customWidth="1"/>
    <col min="1796" max="1796" width="3" bestFit="1" customWidth="1"/>
    <col min="1797" max="1798" width="2" bestFit="1" customWidth="1"/>
    <col min="1799" max="1799" width="3" bestFit="1" customWidth="1"/>
    <col min="1800" max="1816" width="2" customWidth="1"/>
    <col min="1817" max="1817" width="3" bestFit="1" customWidth="1"/>
    <col min="1818" max="1818" width="2.7109375" customWidth="1"/>
    <col min="1819" max="1819" width="24.28515625" bestFit="1" customWidth="1"/>
    <col min="1820" max="1820" width="14.140625" bestFit="1" customWidth="1"/>
    <col min="1821" max="1821" width="18.42578125" bestFit="1" customWidth="1"/>
    <col min="1822" max="1822" width="14.42578125" bestFit="1" customWidth="1"/>
    <col min="2047" max="2047" width="36" bestFit="1" customWidth="1"/>
    <col min="2048" max="2048" width="12.28515625" bestFit="1" customWidth="1"/>
    <col min="2049" max="2049" width="8.140625" bestFit="1" customWidth="1"/>
    <col min="2050" max="2050" width="36" bestFit="1" customWidth="1"/>
    <col min="2051" max="2051" width="2" bestFit="1" customWidth="1"/>
    <col min="2052" max="2052" width="3" bestFit="1" customWidth="1"/>
    <col min="2053" max="2054" width="2" bestFit="1" customWidth="1"/>
    <col min="2055" max="2055" width="3" bestFit="1" customWidth="1"/>
    <col min="2056" max="2072" width="2" customWidth="1"/>
    <col min="2073" max="2073" width="3" bestFit="1" customWidth="1"/>
    <col min="2074" max="2074" width="2.7109375" customWidth="1"/>
    <col min="2075" max="2075" width="24.28515625" bestFit="1" customWidth="1"/>
    <col min="2076" max="2076" width="14.140625" bestFit="1" customWidth="1"/>
    <col min="2077" max="2077" width="18.42578125" bestFit="1" customWidth="1"/>
    <col min="2078" max="2078" width="14.42578125" bestFit="1" customWidth="1"/>
    <col min="2303" max="2303" width="36" bestFit="1" customWidth="1"/>
    <col min="2304" max="2304" width="12.28515625" bestFit="1" customWidth="1"/>
    <col min="2305" max="2305" width="8.140625" bestFit="1" customWidth="1"/>
    <col min="2306" max="2306" width="36" bestFit="1" customWidth="1"/>
    <col min="2307" max="2307" width="2" bestFit="1" customWidth="1"/>
    <col min="2308" max="2308" width="3" bestFit="1" customWidth="1"/>
    <col min="2309" max="2310" width="2" bestFit="1" customWidth="1"/>
    <col min="2311" max="2311" width="3" bestFit="1" customWidth="1"/>
    <col min="2312" max="2328" width="2" customWidth="1"/>
    <col min="2329" max="2329" width="3" bestFit="1" customWidth="1"/>
    <col min="2330" max="2330" width="2.7109375" customWidth="1"/>
    <col min="2331" max="2331" width="24.28515625" bestFit="1" customWidth="1"/>
    <col min="2332" max="2332" width="14.140625" bestFit="1" customWidth="1"/>
    <col min="2333" max="2333" width="18.42578125" bestFit="1" customWidth="1"/>
    <col min="2334" max="2334" width="14.42578125" bestFit="1" customWidth="1"/>
    <col min="2559" max="2559" width="36" bestFit="1" customWidth="1"/>
    <col min="2560" max="2560" width="12.28515625" bestFit="1" customWidth="1"/>
    <col min="2561" max="2561" width="8.140625" bestFit="1" customWidth="1"/>
    <col min="2562" max="2562" width="36" bestFit="1" customWidth="1"/>
    <col min="2563" max="2563" width="2" bestFit="1" customWidth="1"/>
    <col min="2564" max="2564" width="3" bestFit="1" customWidth="1"/>
    <col min="2565" max="2566" width="2" bestFit="1" customWidth="1"/>
    <col min="2567" max="2567" width="3" bestFit="1" customWidth="1"/>
    <col min="2568" max="2584" width="2" customWidth="1"/>
    <col min="2585" max="2585" width="3" bestFit="1" customWidth="1"/>
    <col min="2586" max="2586" width="2.7109375" customWidth="1"/>
    <col min="2587" max="2587" width="24.28515625" bestFit="1" customWidth="1"/>
    <col min="2588" max="2588" width="14.140625" bestFit="1" customWidth="1"/>
    <col min="2589" max="2589" width="18.42578125" bestFit="1" customWidth="1"/>
    <col min="2590" max="2590" width="14.42578125" bestFit="1" customWidth="1"/>
    <col min="2815" max="2815" width="36" bestFit="1" customWidth="1"/>
    <col min="2816" max="2816" width="12.28515625" bestFit="1" customWidth="1"/>
    <col min="2817" max="2817" width="8.140625" bestFit="1" customWidth="1"/>
    <col min="2818" max="2818" width="36" bestFit="1" customWidth="1"/>
    <col min="2819" max="2819" width="2" bestFit="1" customWidth="1"/>
    <col min="2820" max="2820" width="3" bestFit="1" customWidth="1"/>
    <col min="2821" max="2822" width="2" bestFit="1" customWidth="1"/>
    <col min="2823" max="2823" width="3" bestFit="1" customWidth="1"/>
    <col min="2824" max="2840" width="2" customWidth="1"/>
    <col min="2841" max="2841" width="3" bestFit="1" customWidth="1"/>
    <col min="2842" max="2842" width="2.7109375" customWidth="1"/>
    <col min="2843" max="2843" width="24.28515625" bestFit="1" customWidth="1"/>
    <col min="2844" max="2844" width="14.140625" bestFit="1" customWidth="1"/>
    <col min="2845" max="2845" width="18.42578125" bestFit="1" customWidth="1"/>
    <col min="2846" max="2846" width="14.42578125" bestFit="1" customWidth="1"/>
    <col min="3071" max="3071" width="36" bestFit="1" customWidth="1"/>
    <col min="3072" max="3072" width="12.28515625" bestFit="1" customWidth="1"/>
    <col min="3073" max="3073" width="8.140625" bestFit="1" customWidth="1"/>
    <col min="3074" max="3074" width="36" bestFit="1" customWidth="1"/>
    <col min="3075" max="3075" width="2" bestFit="1" customWidth="1"/>
    <col min="3076" max="3076" width="3" bestFit="1" customWidth="1"/>
    <col min="3077" max="3078" width="2" bestFit="1" customWidth="1"/>
    <col min="3079" max="3079" width="3" bestFit="1" customWidth="1"/>
    <col min="3080" max="3096" width="2" customWidth="1"/>
    <col min="3097" max="3097" width="3" bestFit="1" customWidth="1"/>
    <col min="3098" max="3098" width="2.7109375" customWidth="1"/>
    <col min="3099" max="3099" width="24.28515625" bestFit="1" customWidth="1"/>
    <col min="3100" max="3100" width="14.140625" bestFit="1" customWidth="1"/>
    <col min="3101" max="3101" width="18.42578125" bestFit="1" customWidth="1"/>
    <col min="3102" max="3102" width="14.42578125" bestFit="1" customWidth="1"/>
    <col min="3327" max="3327" width="36" bestFit="1" customWidth="1"/>
    <col min="3328" max="3328" width="12.28515625" bestFit="1" customWidth="1"/>
    <col min="3329" max="3329" width="8.140625" bestFit="1" customWidth="1"/>
    <col min="3330" max="3330" width="36" bestFit="1" customWidth="1"/>
    <col min="3331" max="3331" width="2" bestFit="1" customWidth="1"/>
    <col min="3332" max="3332" width="3" bestFit="1" customWidth="1"/>
    <col min="3333" max="3334" width="2" bestFit="1" customWidth="1"/>
    <col min="3335" max="3335" width="3" bestFit="1" customWidth="1"/>
    <col min="3336" max="3352" width="2" customWidth="1"/>
    <col min="3353" max="3353" width="3" bestFit="1" customWidth="1"/>
    <col min="3354" max="3354" width="2.7109375" customWidth="1"/>
    <col min="3355" max="3355" width="24.28515625" bestFit="1" customWidth="1"/>
    <col min="3356" max="3356" width="14.140625" bestFit="1" customWidth="1"/>
    <col min="3357" max="3357" width="18.42578125" bestFit="1" customWidth="1"/>
    <col min="3358" max="3358" width="14.42578125" bestFit="1" customWidth="1"/>
    <col min="3583" max="3583" width="36" bestFit="1" customWidth="1"/>
    <col min="3584" max="3584" width="12.28515625" bestFit="1" customWidth="1"/>
    <col min="3585" max="3585" width="8.140625" bestFit="1" customWidth="1"/>
    <col min="3586" max="3586" width="36" bestFit="1" customWidth="1"/>
    <col min="3587" max="3587" width="2" bestFit="1" customWidth="1"/>
    <col min="3588" max="3588" width="3" bestFit="1" customWidth="1"/>
    <col min="3589" max="3590" width="2" bestFit="1" customWidth="1"/>
    <col min="3591" max="3591" width="3" bestFit="1" customWidth="1"/>
    <col min="3592" max="3608" width="2" customWidth="1"/>
    <col min="3609" max="3609" width="3" bestFit="1" customWidth="1"/>
    <col min="3610" max="3610" width="2.7109375" customWidth="1"/>
    <col min="3611" max="3611" width="24.28515625" bestFit="1" customWidth="1"/>
    <col min="3612" max="3612" width="14.140625" bestFit="1" customWidth="1"/>
    <col min="3613" max="3613" width="18.42578125" bestFit="1" customWidth="1"/>
    <col min="3614" max="3614" width="14.42578125" bestFit="1" customWidth="1"/>
    <col min="3839" max="3839" width="36" bestFit="1" customWidth="1"/>
    <col min="3840" max="3840" width="12.28515625" bestFit="1" customWidth="1"/>
    <col min="3841" max="3841" width="8.140625" bestFit="1" customWidth="1"/>
    <col min="3842" max="3842" width="36" bestFit="1" customWidth="1"/>
    <col min="3843" max="3843" width="2" bestFit="1" customWidth="1"/>
    <col min="3844" max="3844" width="3" bestFit="1" customWidth="1"/>
    <col min="3845" max="3846" width="2" bestFit="1" customWidth="1"/>
    <col min="3847" max="3847" width="3" bestFit="1" customWidth="1"/>
    <col min="3848" max="3864" width="2" customWidth="1"/>
    <col min="3865" max="3865" width="3" bestFit="1" customWidth="1"/>
    <col min="3866" max="3866" width="2.7109375" customWidth="1"/>
    <col min="3867" max="3867" width="24.28515625" bestFit="1" customWidth="1"/>
    <col min="3868" max="3868" width="14.140625" bestFit="1" customWidth="1"/>
    <col min="3869" max="3869" width="18.42578125" bestFit="1" customWidth="1"/>
    <col min="3870" max="3870" width="14.42578125" bestFit="1" customWidth="1"/>
    <col min="4095" max="4095" width="36" bestFit="1" customWidth="1"/>
    <col min="4096" max="4096" width="12.28515625" bestFit="1" customWidth="1"/>
    <col min="4097" max="4097" width="8.140625" bestFit="1" customWidth="1"/>
    <col min="4098" max="4098" width="36" bestFit="1" customWidth="1"/>
    <col min="4099" max="4099" width="2" bestFit="1" customWidth="1"/>
    <col min="4100" max="4100" width="3" bestFit="1" customWidth="1"/>
    <col min="4101" max="4102" width="2" bestFit="1" customWidth="1"/>
    <col min="4103" max="4103" width="3" bestFit="1" customWidth="1"/>
    <col min="4104" max="4120" width="2" customWidth="1"/>
    <col min="4121" max="4121" width="3" bestFit="1" customWidth="1"/>
    <col min="4122" max="4122" width="2.7109375" customWidth="1"/>
    <col min="4123" max="4123" width="24.28515625" bestFit="1" customWidth="1"/>
    <col min="4124" max="4124" width="14.140625" bestFit="1" customWidth="1"/>
    <col min="4125" max="4125" width="18.42578125" bestFit="1" customWidth="1"/>
    <col min="4126" max="4126" width="14.42578125" bestFit="1" customWidth="1"/>
    <col min="4351" max="4351" width="36" bestFit="1" customWidth="1"/>
    <col min="4352" max="4352" width="12.28515625" bestFit="1" customWidth="1"/>
    <col min="4353" max="4353" width="8.140625" bestFit="1" customWidth="1"/>
    <col min="4354" max="4354" width="36" bestFit="1" customWidth="1"/>
    <col min="4355" max="4355" width="2" bestFit="1" customWidth="1"/>
    <col min="4356" max="4356" width="3" bestFit="1" customWidth="1"/>
    <col min="4357" max="4358" width="2" bestFit="1" customWidth="1"/>
    <col min="4359" max="4359" width="3" bestFit="1" customWidth="1"/>
    <col min="4360" max="4376" width="2" customWidth="1"/>
    <col min="4377" max="4377" width="3" bestFit="1" customWidth="1"/>
    <col min="4378" max="4378" width="2.7109375" customWidth="1"/>
    <col min="4379" max="4379" width="24.28515625" bestFit="1" customWidth="1"/>
    <col min="4380" max="4380" width="14.140625" bestFit="1" customWidth="1"/>
    <col min="4381" max="4381" width="18.42578125" bestFit="1" customWidth="1"/>
    <col min="4382" max="4382" width="14.42578125" bestFit="1" customWidth="1"/>
    <col min="4607" max="4607" width="36" bestFit="1" customWidth="1"/>
    <col min="4608" max="4608" width="12.28515625" bestFit="1" customWidth="1"/>
    <col min="4609" max="4609" width="8.140625" bestFit="1" customWidth="1"/>
    <col min="4610" max="4610" width="36" bestFit="1" customWidth="1"/>
    <col min="4611" max="4611" width="2" bestFit="1" customWidth="1"/>
    <col min="4612" max="4612" width="3" bestFit="1" customWidth="1"/>
    <col min="4613" max="4614" width="2" bestFit="1" customWidth="1"/>
    <col min="4615" max="4615" width="3" bestFit="1" customWidth="1"/>
    <col min="4616" max="4632" width="2" customWidth="1"/>
    <col min="4633" max="4633" width="3" bestFit="1" customWidth="1"/>
    <col min="4634" max="4634" width="2.7109375" customWidth="1"/>
    <col min="4635" max="4635" width="24.28515625" bestFit="1" customWidth="1"/>
    <col min="4636" max="4636" width="14.140625" bestFit="1" customWidth="1"/>
    <col min="4637" max="4637" width="18.42578125" bestFit="1" customWidth="1"/>
    <col min="4638" max="4638" width="14.42578125" bestFit="1" customWidth="1"/>
    <col min="4863" max="4863" width="36" bestFit="1" customWidth="1"/>
    <col min="4864" max="4864" width="12.28515625" bestFit="1" customWidth="1"/>
    <col min="4865" max="4865" width="8.140625" bestFit="1" customWidth="1"/>
    <col min="4866" max="4866" width="36" bestFit="1" customWidth="1"/>
    <col min="4867" max="4867" width="2" bestFit="1" customWidth="1"/>
    <col min="4868" max="4868" width="3" bestFit="1" customWidth="1"/>
    <col min="4869" max="4870" width="2" bestFit="1" customWidth="1"/>
    <col min="4871" max="4871" width="3" bestFit="1" customWidth="1"/>
    <col min="4872" max="4888" width="2" customWidth="1"/>
    <col min="4889" max="4889" width="3" bestFit="1" customWidth="1"/>
    <col min="4890" max="4890" width="2.7109375" customWidth="1"/>
    <col min="4891" max="4891" width="24.28515625" bestFit="1" customWidth="1"/>
    <col min="4892" max="4892" width="14.140625" bestFit="1" customWidth="1"/>
    <col min="4893" max="4893" width="18.42578125" bestFit="1" customWidth="1"/>
    <col min="4894" max="4894" width="14.42578125" bestFit="1" customWidth="1"/>
    <col min="5119" max="5119" width="36" bestFit="1" customWidth="1"/>
    <col min="5120" max="5120" width="12.28515625" bestFit="1" customWidth="1"/>
    <col min="5121" max="5121" width="8.140625" bestFit="1" customWidth="1"/>
    <col min="5122" max="5122" width="36" bestFit="1" customWidth="1"/>
    <col min="5123" max="5123" width="2" bestFit="1" customWidth="1"/>
    <col min="5124" max="5124" width="3" bestFit="1" customWidth="1"/>
    <col min="5125" max="5126" width="2" bestFit="1" customWidth="1"/>
    <col min="5127" max="5127" width="3" bestFit="1" customWidth="1"/>
    <col min="5128" max="5144" width="2" customWidth="1"/>
    <col min="5145" max="5145" width="3" bestFit="1" customWidth="1"/>
    <col min="5146" max="5146" width="2.7109375" customWidth="1"/>
    <col min="5147" max="5147" width="24.28515625" bestFit="1" customWidth="1"/>
    <col min="5148" max="5148" width="14.140625" bestFit="1" customWidth="1"/>
    <col min="5149" max="5149" width="18.42578125" bestFit="1" customWidth="1"/>
    <col min="5150" max="5150" width="14.42578125" bestFit="1" customWidth="1"/>
    <col min="5375" max="5375" width="36" bestFit="1" customWidth="1"/>
    <col min="5376" max="5376" width="12.28515625" bestFit="1" customWidth="1"/>
    <col min="5377" max="5377" width="8.140625" bestFit="1" customWidth="1"/>
    <col min="5378" max="5378" width="36" bestFit="1" customWidth="1"/>
    <col min="5379" max="5379" width="2" bestFit="1" customWidth="1"/>
    <col min="5380" max="5380" width="3" bestFit="1" customWidth="1"/>
    <col min="5381" max="5382" width="2" bestFit="1" customWidth="1"/>
    <col min="5383" max="5383" width="3" bestFit="1" customWidth="1"/>
    <col min="5384" max="5400" width="2" customWidth="1"/>
    <col min="5401" max="5401" width="3" bestFit="1" customWidth="1"/>
    <col min="5402" max="5402" width="2.7109375" customWidth="1"/>
    <col min="5403" max="5403" width="24.28515625" bestFit="1" customWidth="1"/>
    <col min="5404" max="5404" width="14.140625" bestFit="1" customWidth="1"/>
    <col min="5405" max="5405" width="18.42578125" bestFit="1" customWidth="1"/>
    <col min="5406" max="5406" width="14.42578125" bestFit="1" customWidth="1"/>
    <col min="5631" max="5631" width="36" bestFit="1" customWidth="1"/>
    <col min="5632" max="5632" width="12.28515625" bestFit="1" customWidth="1"/>
    <col min="5633" max="5633" width="8.140625" bestFit="1" customWidth="1"/>
    <col min="5634" max="5634" width="36" bestFit="1" customWidth="1"/>
    <col min="5635" max="5635" width="2" bestFit="1" customWidth="1"/>
    <col min="5636" max="5636" width="3" bestFit="1" customWidth="1"/>
    <col min="5637" max="5638" width="2" bestFit="1" customWidth="1"/>
    <col min="5639" max="5639" width="3" bestFit="1" customWidth="1"/>
    <col min="5640" max="5656" width="2" customWidth="1"/>
    <col min="5657" max="5657" width="3" bestFit="1" customWidth="1"/>
    <col min="5658" max="5658" width="2.7109375" customWidth="1"/>
    <col min="5659" max="5659" width="24.28515625" bestFit="1" customWidth="1"/>
    <col min="5660" max="5660" width="14.140625" bestFit="1" customWidth="1"/>
    <col min="5661" max="5661" width="18.42578125" bestFit="1" customWidth="1"/>
    <col min="5662" max="5662" width="14.42578125" bestFit="1" customWidth="1"/>
    <col min="5887" max="5887" width="36" bestFit="1" customWidth="1"/>
    <col min="5888" max="5888" width="12.28515625" bestFit="1" customWidth="1"/>
    <col min="5889" max="5889" width="8.140625" bestFit="1" customWidth="1"/>
    <col min="5890" max="5890" width="36" bestFit="1" customWidth="1"/>
    <col min="5891" max="5891" width="2" bestFit="1" customWidth="1"/>
    <col min="5892" max="5892" width="3" bestFit="1" customWidth="1"/>
    <col min="5893" max="5894" width="2" bestFit="1" customWidth="1"/>
    <col min="5895" max="5895" width="3" bestFit="1" customWidth="1"/>
    <col min="5896" max="5912" width="2" customWidth="1"/>
    <col min="5913" max="5913" width="3" bestFit="1" customWidth="1"/>
    <col min="5914" max="5914" width="2.7109375" customWidth="1"/>
    <col min="5915" max="5915" width="24.28515625" bestFit="1" customWidth="1"/>
    <col min="5916" max="5916" width="14.140625" bestFit="1" customWidth="1"/>
    <col min="5917" max="5917" width="18.42578125" bestFit="1" customWidth="1"/>
    <col min="5918" max="5918" width="14.42578125" bestFit="1" customWidth="1"/>
    <col min="6143" max="6143" width="36" bestFit="1" customWidth="1"/>
    <col min="6144" max="6144" width="12.28515625" bestFit="1" customWidth="1"/>
    <col min="6145" max="6145" width="8.140625" bestFit="1" customWidth="1"/>
    <col min="6146" max="6146" width="36" bestFit="1" customWidth="1"/>
    <col min="6147" max="6147" width="2" bestFit="1" customWidth="1"/>
    <col min="6148" max="6148" width="3" bestFit="1" customWidth="1"/>
    <col min="6149" max="6150" width="2" bestFit="1" customWidth="1"/>
    <col min="6151" max="6151" width="3" bestFit="1" customWidth="1"/>
    <col min="6152" max="6168" width="2" customWidth="1"/>
    <col min="6169" max="6169" width="3" bestFit="1" customWidth="1"/>
    <col min="6170" max="6170" width="2.7109375" customWidth="1"/>
    <col min="6171" max="6171" width="24.28515625" bestFit="1" customWidth="1"/>
    <col min="6172" max="6172" width="14.140625" bestFit="1" customWidth="1"/>
    <col min="6173" max="6173" width="18.42578125" bestFit="1" customWidth="1"/>
    <col min="6174" max="6174" width="14.42578125" bestFit="1" customWidth="1"/>
    <col min="6399" max="6399" width="36" bestFit="1" customWidth="1"/>
    <col min="6400" max="6400" width="12.28515625" bestFit="1" customWidth="1"/>
    <col min="6401" max="6401" width="8.140625" bestFit="1" customWidth="1"/>
    <col min="6402" max="6402" width="36" bestFit="1" customWidth="1"/>
    <col min="6403" max="6403" width="2" bestFit="1" customWidth="1"/>
    <col min="6404" max="6404" width="3" bestFit="1" customWidth="1"/>
    <col min="6405" max="6406" width="2" bestFit="1" customWidth="1"/>
    <col min="6407" max="6407" width="3" bestFit="1" customWidth="1"/>
    <col min="6408" max="6424" width="2" customWidth="1"/>
    <col min="6425" max="6425" width="3" bestFit="1" customWidth="1"/>
    <col min="6426" max="6426" width="2.7109375" customWidth="1"/>
    <col min="6427" max="6427" width="24.28515625" bestFit="1" customWidth="1"/>
    <col min="6428" max="6428" width="14.140625" bestFit="1" customWidth="1"/>
    <col min="6429" max="6429" width="18.42578125" bestFit="1" customWidth="1"/>
    <col min="6430" max="6430" width="14.42578125" bestFit="1" customWidth="1"/>
    <col min="6655" max="6655" width="36" bestFit="1" customWidth="1"/>
    <col min="6656" max="6656" width="12.28515625" bestFit="1" customWidth="1"/>
    <col min="6657" max="6657" width="8.140625" bestFit="1" customWidth="1"/>
    <col min="6658" max="6658" width="36" bestFit="1" customWidth="1"/>
    <col min="6659" max="6659" width="2" bestFit="1" customWidth="1"/>
    <col min="6660" max="6660" width="3" bestFit="1" customWidth="1"/>
    <col min="6661" max="6662" width="2" bestFit="1" customWidth="1"/>
    <col min="6663" max="6663" width="3" bestFit="1" customWidth="1"/>
    <col min="6664" max="6680" width="2" customWidth="1"/>
    <col min="6681" max="6681" width="3" bestFit="1" customWidth="1"/>
    <col min="6682" max="6682" width="2.7109375" customWidth="1"/>
    <col min="6683" max="6683" width="24.28515625" bestFit="1" customWidth="1"/>
    <col min="6684" max="6684" width="14.140625" bestFit="1" customWidth="1"/>
    <col min="6685" max="6685" width="18.42578125" bestFit="1" customWidth="1"/>
    <col min="6686" max="6686" width="14.42578125" bestFit="1" customWidth="1"/>
    <col min="6911" max="6911" width="36" bestFit="1" customWidth="1"/>
    <col min="6912" max="6912" width="12.28515625" bestFit="1" customWidth="1"/>
    <col min="6913" max="6913" width="8.140625" bestFit="1" customWidth="1"/>
    <col min="6914" max="6914" width="36" bestFit="1" customWidth="1"/>
    <col min="6915" max="6915" width="2" bestFit="1" customWidth="1"/>
    <col min="6916" max="6916" width="3" bestFit="1" customWidth="1"/>
    <col min="6917" max="6918" width="2" bestFit="1" customWidth="1"/>
    <col min="6919" max="6919" width="3" bestFit="1" customWidth="1"/>
    <col min="6920" max="6936" width="2" customWidth="1"/>
    <col min="6937" max="6937" width="3" bestFit="1" customWidth="1"/>
    <col min="6938" max="6938" width="2.7109375" customWidth="1"/>
    <col min="6939" max="6939" width="24.28515625" bestFit="1" customWidth="1"/>
    <col min="6940" max="6940" width="14.140625" bestFit="1" customWidth="1"/>
    <col min="6941" max="6941" width="18.42578125" bestFit="1" customWidth="1"/>
    <col min="6942" max="6942" width="14.42578125" bestFit="1" customWidth="1"/>
    <col min="7167" max="7167" width="36" bestFit="1" customWidth="1"/>
    <col min="7168" max="7168" width="12.28515625" bestFit="1" customWidth="1"/>
    <col min="7169" max="7169" width="8.140625" bestFit="1" customWidth="1"/>
    <col min="7170" max="7170" width="36" bestFit="1" customWidth="1"/>
    <col min="7171" max="7171" width="2" bestFit="1" customWidth="1"/>
    <col min="7172" max="7172" width="3" bestFit="1" customWidth="1"/>
    <col min="7173" max="7174" width="2" bestFit="1" customWidth="1"/>
    <col min="7175" max="7175" width="3" bestFit="1" customWidth="1"/>
    <col min="7176" max="7192" width="2" customWidth="1"/>
    <col min="7193" max="7193" width="3" bestFit="1" customWidth="1"/>
    <col min="7194" max="7194" width="2.7109375" customWidth="1"/>
    <col min="7195" max="7195" width="24.28515625" bestFit="1" customWidth="1"/>
    <col min="7196" max="7196" width="14.140625" bestFit="1" customWidth="1"/>
    <col min="7197" max="7197" width="18.42578125" bestFit="1" customWidth="1"/>
    <col min="7198" max="7198" width="14.42578125" bestFit="1" customWidth="1"/>
    <col min="7423" max="7423" width="36" bestFit="1" customWidth="1"/>
    <col min="7424" max="7424" width="12.28515625" bestFit="1" customWidth="1"/>
    <col min="7425" max="7425" width="8.140625" bestFit="1" customWidth="1"/>
    <col min="7426" max="7426" width="36" bestFit="1" customWidth="1"/>
    <col min="7427" max="7427" width="2" bestFit="1" customWidth="1"/>
    <col min="7428" max="7428" width="3" bestFit="1" customWidth="1"/>
    <col min="7429" max="7430" width="2" bestFit="1" customWidth="1"/>
    <col min="7431" max="7431" width="3" bestFit="1" customWidth="1"/>
    <col min="7432" max="7448" width="2" customWidth="1"/>
    <col min="7449" max="7449" width="3" bestFit="1" customWidth="1"/>
    <col min="7450" max="7450" width="2.7109375" customWidth="1"/>
    <col min="7451" max="7451" width="24.28515625" bestFit="1" customWidth="1"/>
    <col min="7452" max="7452" width="14.140625" bestFit="1" customWidth="1"/>
    <col min="7453" max="7453" width="18.42578125" bestFit="1" customWidth="1"/>
    <col min="7454" max="7454" width="14.42578125" bestFit="1" customWidth="1"/>
    <col min="7679" max="7679" width="36" bestFit="1" customWidth="1"/>
    <col min="7680" max="7680" width="12.28515625" bestFit="1" customWidth="1"/>
    <col min="7681" max="7681" width="8.140625" bestFit="1" customWidth="1"/>
    <col min="7682" max="7682" width="36" bestFit="1" customWidth="1"/>
    <col min="7683" max="7683" width="2" bestFit="1" customWidth="1"/>
    <col min="7684" max="7684" width="3" bestFit="1" customWidth="1"/>
    <col min="7685" max="7686" width="2" bestFit="1" customWidth="1"/>
    <col min="7687" max="7687" width="3" bestFit="1" customWidth="1"/>
    <col min="7688" max="7704" width="2" customWidth="1"/>
    <col min="7705" max="7705" width="3" bestFit="1" customWidth="1"/>
    <col min="7706" max="7706" width="2.7109375" customWidth="1"/>
    <col min="7707" max="7707" width="24.28515625" bestFit="1" customWidth="1"/>
    <col min="7708" max="7708" width="14.140625" bestFit="1" customWidth="1"/>
    <col min="7709" max="7709" width="18.42578125" bestFit="1" customWidth="1"/>
    <col min="7710" max="7710" width="14.42578125" bestFit="1" customWidth="1"/>
    <col min="7935" max="7935" width="36" bestFit="1" customWidth="1"/>
    <col min="7936" max="7936" width="12.28515625" bestFit="1" customWidth="1"/>
    <col min="7937" max="7937" width="8.140625" bestFit="1" customWidth="1"/>
    <col min="7938" max="7938" width="36" bestFit="1" customWidth="1"/>
    <col min="7939" max="7939" width="2" bestFit="1" customWidth="1"/>
    <col min="7940" max="7940" width="3" bestFit="1" customWidth="1"/>
    <col min="7941" max="7942" width="2" bestFit="1" customWidth="1"/>
    <col min="7943" max="7943" width="3" bestFit="1" customWidth="1"/>
    <col min="7944" max="7960" width="2" customWidth="1"/>
    <col min="7961" max="7961" width="3" bestFit="1" customWidth="1"/>
    <col min="7962" max="7962" width="2.7109375" customWidth="1"/>
    <col min="7963" max="7963" width="24.28515625" bestFit="1" customWidth="1"/>
    <col min="7964" max="7964" width="14.140625" bestFit="1" customWidth="1"/>
    <col min="7965" max="7965" width="18.42578125" bestFit="1" customWidth="1"/>
    <col min="7966" max="7966" width="14.42578125" bestFit="1" customWidth="1"/>
    <col min="8191" max="8191" width="36" bestFit="1" customWidth="1"/>
    <col min="8192" max="8192" width="12.28515625" bestFit="1" customWidth="1"/>
    <col min="8193" max="8193" width="8.140625" bestFit="1" customWidth="1"/>
    <col min="8194" max="8194" width="36" bestFit="1" customWidth="1"/>
    <col min="8195" max="8195" width="2" bestFit="1" customWidth="1"/>
    <col min="8196" max="8196" width="3" bestFit="1" customWidth="1"/>
    <col min="8197" max="8198" width="2" bestFit="1" customWidth="1"/>
    <col min="8199" max="8199" width="3" bestFit="1" customWidth="1"/>
    <col min="8200" max="8216" width="2" customWidth="1"/>
    <col min="8217" max="8217" width="3" bestFit="1" customWidth="1"/>
    <col min="8218" max="8218" width="2.7109375" customWidth="1"/>
    <col min="8219" max="8219" width="24.28515625" bestFit="1" customWidth="1"/>
    <col min="8220" max="8220" width="14.140625" bestFit="1" customWidth="1"/>
    <col min="8221" max="8221" width="18.42578125" bestFit="1" customWidth="1"/>
    <col min="8222" max="8222" width="14.42578125" bestFit="1" customWidth="1"/>
    <col min="8447" max="8447" width="36" bestFit="1" customWidth="1"/>
    <col min="8448" max="8448" width="12.28515625" bestFit="1" customWidth="1"/>
    <col min="8449" max="8449" width="8.140625" bestFit="1" customWidth="1"/>
    <col min="8450" max="8450" width="36" bestFit="1" customWidth="1"/>
    <col min="8451" max="8451" width="2" bestFit="1" customWidth="1"/>
    <col min="8452" max="8452" width="3" bestFit="1" customWidth="1"/>
    <col min="8453" max="8454" width="2" bestFit="1" customWidth="1"/>
    <col min="8455" max="8455" width="3" bestFit="1" customWidth="1"/>
    <col min="8456" max="8472" width="2" customWidth="1"/>
    <col min="8473" max="8473" width="3" bestFit="1" customWidth="1"/>
    <col min="8474" max="8474" width="2.7109375" customWidth="1"/>
    <col min="8475" max="8475" width="24.28515625" bestFit="1" customWidth="1"/>
    <col min="8476" max="8476" width="14.140625" bestFit="1" customWidth="1"/>
    <col min="8477" max="8477" width="18.42578125" bestFit="1" customWidth="1"/>
    <col min="8478" max="8478" width="14.42578125" bestFit="1" customWidth="1"/>
    <col min="8703" max="8703" width="36" bestFit="1" customWidth="1"/>
    <col min="8704" max="8704" width="12.28515625" bestFit="1" customWidth="1"/>
    <col min="8705" max="8705" width="8.140625" bestFit="1" customWidth="1"/>
    <col min="8706" max="8706" width="36" bestFit="1" customWidth="1"/>
    <col min="8707" max="8707" width="2" bestFit="1" customWidth="1"/>
    <col min="8708" max="8708" width="3" bestFit="1" customWidth="1"/>
    <col min="8709" max="8710" width="2" bestFit="1" customWidth="1"/>
    <col min="8711" max="8711" width="3" bestFit="1" customWidth="1"/>
    <col min="8712" max="8728" width="2" customWidth="1"/>
    <col min="8729" max="8729" width="3" bestFit="1" customWidth="1"/>
    <col min="8730" max="8730" width="2.7109375" customWidth="1"/>
    <col min="8731" max="8731" width="24.28515625" bestFit="1" customWidth="1"/>
    <col min="8732" max="8732" width="14.140625" bestFit="1" customWidth="1"/>
    <col min="8733" max="8733" width="18.42578125" bestFit="1" customWidth="1"/>
    <col min="8734" max="8734" width="14.42578125" bestFit="1" customWidth="1"/>
    <col min="8959" max="8959" width="36" bestFit="1" customWidth="1"/>
    <col min="8960" max="8960" width="12.28515625" bestFit="1" customWidth="1"/>
    <col min="8961" max="8961" width="8.140625" bestFit="1" customWidth="1"/>
    <col min="8962" max="8962" width="36" bestFit="1" customWidth="1"/>
    <col min="8963" max="8963" width="2" bestFit="1" customWidth="1"/>
    <col min="8964" max="8964" width="3" bestFit="1" customWidth="1"/>
    <col min="8965" max="8966" width="2" bestFit="1" customWidth="1"/>
    <col min="8967" max="8967" width="3" bestFit="1" customWidth="1"/>
    <col min="8968" max="8984" width="2" customWidth="1"/>
    <col min="8985" max="8985" width="3" bestFit="1" customWidth="1"/>
    <col min="8986" max="8986" width="2.7109375" customWidth="1"/>
    <col min="8987" max="8987" width="24.28515625" bestFit="1" customWidth="1"/>
    <col min="8988" max="8988" width="14.140625" bestFit="1" customWidth="1"/>
    <col min="8989" max="8989" width="18.42578125" bestFit="1" customWidth="1"/>
    <col min="8990" max="8990" width="14.42578125" bestFit="1" customWidth="1"/>
    <col min="9215" max="9215" width="36" bestFit="1" customWidth="1"/>
    <col min="9216" max="9216" width="12.28515625" bestFit="1" customWidth="1"/>
    <col min="9217" max="9217" width="8.140625" bestFit="1" customWidth="1"/>
    <col min="9218" max="9218" width="36" bestFit="1" customWidth="1"/>
    <col min="9219" max="9219" width="2" bestFit="1" customWidth="1"/>
    <col min="9220" max="9220" width="3" bestFit="1" customWidth="1"/>
    <col min="9221" max="9222" width="2" bestFit="1" customWidth="1"/>
    <col min="9223" max="9223" width="3" bestFit="1" customWidth="1"/>
    <col min="9224" max="9240" width="2" customWidth="1"/>
    <col min="9241" max="9241" width="3" bestFit="1" customWidth="1"/>
    <col min="9242" max="9242" width="2.7109375" customWidth="1"/>
    <col min="9243" max="9243" width="24.28515625" bestFit="1" customWidth="1"/>
    <col min="9244" max="9244" width="14.140625" bestFit="1" customWidth="1"/>
    <col min="9245" max="9245" width="18.42578125" bestFit="1" customWidth="1"/>
    <col min="9246" max="9246" width="14.42578125" bestFit="1" customWidth="1"/>
    <col min="9471" max="9471" width="36" bestFit="1" customWidth="1"/>
    <col min="9472" max="9472" width="12.28515625" bestFit="1" customWidth="1"/>
    <col min="9473" max="9473" width="8.140625" bestFit="1" customWidth="1"/>
    <col min="9474" max="9474" width="36" bestFit="1" customWidth="1"/>
    <col min="9475" max="9475" width="2" bestFit="1" customWidth="1"/>
    <col min="9476" max="9476" width="3" bestFit="1" customWidth="1"/>
    <col min="9477" max="9478" width="2" bestFit="1" customWidth="1"/>
    <col min="9479" max="9479" width="3" bestFit="1" customWidth="1"/>
    <col min="9480" max="9496" width="2" customWidth="1"/>
    <col min="9497" max="9497" width="3" bestFit="1" customWidth="1"/>
    <col min="9498" max="9498" width="2.7109375" customWidth="1"/>
    <col min="9499" max="9499" width="24.28515625" bestFit="1" customWidth="1"/>
    <col min="9500" max="9500" width="14.140625" bestFit="1" customWidth="1"/>
    <col min="9501" max="9501" width="18.42578125" bestFit="1" customWidth="1"/>
    <col min="9502" max="9502" width="14.42578125" bestFit="1" customWidth="1"/>
    <col min="9727" max="9727" width="36" bestFit="1" customWidth="1"/>
    <col min="9728" max="9728" width="12.28515625" bestFit="1" customWidth="1"/>
    <col min="9729" max="9729" width="8.140625" bestFit="1" customWidth="1"/>
    <col min="9730" max="9730" width="36" bestFit="1" customWidth="1"/>
    <col min="9731" max="9731" width="2" bestFit="1" customWidth="1"/>
    <col min="9732" max="9732" width="3" bestFit="1" customWidth="1"/>
    <col min="9733" max="9734" width="2" bestFit="1" customWidth="1"/>
    <col min="9735" max="9735" width="3" bestFit="1" customWidth="1"/>
    <col min="9736" max="9752" width="2" customWidth="1"/>
    <col min="9753" max="9753" width="3" bestFit="1" customWidth="1"/>
    <col min="9754" max="9754" width="2.7109375" customWidth="1"/>
    <col min="9755" max="9755" width="24.28515625" bestFit="1" customWidth="1"/>
    <col min="9756" max="9756" width="14.140625" bestFit="1" customWidth="1"/>
    <col min="9757" max="9757" width="18.42578125" bestFit="1" customWidth="1"/>
    <col min="9758" max="9758" width="14.42578125" bestFit="1" customWidth="1"/>
    <col min="9983" max="9983" width="36" bestFit="1" customWidth="1"/>
    <col min="9984" max="9984" width="12.28515625" bestFit="1" customWidth="1"/>
    <col min="9985" max="9985" width="8.140625" bestFit="1" customWidth="1"/>
    <col min="9986" max="9986" width="36" bestFit="1" customWidth="1"/>
    <col min="9987" max="9987" width="2" bestFit="1" customWidth="1"/>
    <col min="9988" max="9988" width="3" bestFit="1" customWidth="1"/>
    <col min="9989" max="9990" width="2" bestFit="1" customWidth="1"/>
    <col min="9991" max="9991" width="3" bestFit="1" customWidth="1"/>
    <col min="9992" max="10008" width="2" customWidth="1"/>
    <col min="10009" max="10009" width="3" bestFit="1" customWidth="1"/>
    <col min="10010" max="10010" width="2.7109375" customWidth="1"/>
    <col min="10011" max="10011" width="24.28515625" bestFit="1" customWidth="1"/>
    <col min="10012" max="10012" width="14.140625" bestFit="1" customWidth="1"/>
    <col min="10013" max="10013" width="18.42578125" bestFit="1" customWidth="1"/>
    <col min="10014" max="10014" width="14.42578125" bestFit="1" customWidth="1"/>
    <col min="10239" max="10239" width="36" bestFit="1" customWidth="1"/>
    <col min="10240" max="10240" width="12.28515625" bestFit="1" customWidth="1"/>
    <col min="10241" max="10241" width="8.140625" bestFit="1" customWidth="1"/>
    <col min="10242" max="10242" width="36" bestFit="1" customWidth="1"/>
    <col min="10243" max="10243" width="2" bestFit="1" customWidth="1"/>
    <col min="10244" max="10244" width="3" bestFit="1" customWidth="1"/>
    <col min="10245" max="10246" width="2" bestFit="1" customWidth="1"/>
    <col min="10247" max="10247" width="3" bestFit="1" customWidth="1"/>
    <col min="10248" max="10264" width="2" customWidth="1"/>
    <col min="10265" max="10265" width="3" bestFit="1" customWidth="1"/>
    <col min="10266" max="10266" width="2.7109375" customWidth="1"/>
    <col min="10267" max="10267" width="24.28515625" bestFit="1" customWidth="1"/>
    <col min="10268" max="10268" width="14.140625" bestFit="1" customWidth="1"/>
    <col min="10269" max="10269" width="18.42578125" bestFit="1" customWidth="1"/>
    <col min="10270" max="10270" width="14.42578125" bestFit="1" customWidth="1"/>
    <col min="10495" max="10495" width="36" bestFit="1" customWidth="1"/>
    <col min="10496" max="10496" width="12.28515625" bestFit="1" customWidth="1"/>
    <col min="10497" max="10497" width="8.140625" bestFit="1" customWidth="1"/>
    <col min="10498" max="10498" width="36" bestFit="1" customWidth="1"/>
    <col min="10499" max="10499" width="2" bestFit="1" customWidth="1"/>
    <col min="10500" max="10500" width="3" bestFit="1" customWidth="1"/>
    <col min="10501" max="10502" width="2" bestFit="1" customWidth="1"/>
    <col min="10503" max="10503" width="3" bestFit="1" customWidth="1"/>
    <col min="10504" max="10520" width="2" customWidth="1"/>
    <col min="10521" max="10521" width="3" bestFit="1" customWidth="1"/>
    <col min="10522" max="10522" width="2.7109375" customWidth="1"/>
    <col min="10523" max="10523" width="24.28515625" bestFit="1" customWidth="1"/>
    <col min="10524" max="10524" width="14.140625" bestFit="1" customWidth="1"/>
    <col min="10525" max="10525" width="18.42578125" bestFit="1" customWidth="1"/>
    <col min="10526" max="10526" width="14.42578125" bestFit="1" customWidth="1"/>
    <col min="10751" max="10751" width="36" bestFit="1" customWidth="1"/>
    <col min="10752" max="10752" width="12.28515625" bestFit="1" customWidth="1"/>
    <col min="10753" max="10753" width="8.140625" bestFit="1" customWidth="1"/>
    <col min="10754" max="10754" width="36" bestFit="1" customWidth="1"/>
    <col min="10755" max="10755" width="2" bestFit="1" customWidth="1"/>
    <col min="10756" max="10756" width="3" bestFit="1" customWidth="1"/>
    <col min="10757" max="10758" width="2" bestFit="1" customWidth="1"/>
    <col min="10759" max="10759" width="3" bestFit="1" customWidth="1"/>
    <col min="10760" max="10776" width="2" customWidth="1"/>
    <col min="10777" max="10777" width="3" bestFit="1" customWidth="1"/>
    <col min="10778" max="10778" width="2.7109375" customWidth="1"/>
    <col min="10779" max="10779" width="24.28515625" bestFit="1" customWidth="1"/>
    <col min="10780" max="10780" width="14.140625" bestFit="1" customWidth="1"/>
    <col min="10781" max="10781" width="18.42578125" bestFit="1" customWidth="1"/>
    <col min="10782" max="10782" width="14.42578125" bestFit="1" customWidth="1"/>
    <col min="11007" max="11007" width="36" bestFit="1" customWidth="1"/>
    <col min="11008" max="11008" width="12.28515625" bestFit="1" customWidth="1"/>
    <col min="11009" max="11009" width="8.140625" bestFit="1" customWidth="1"/>
    <col min="11010" max="11010" width="36" bestFit="1" customWidth="1"/>
    <col min="11011" max="11011" width="2" bestFit="1" customWidth="1"/>
    <col min="11012" max="11012" width="3" bestFit="1" customWidth="1"/>
    <col min="11013" max="11014" width="2" bestFit="1" customWidth="1"/>
    <col min="11015" max="11015" width="3" bestFit="1" customWidth="1"/>
    <col min="11016" max="11032" width="2" customWidth="1"/>
    <col min="11033" max="11033" width="3" bestFit="1" customWidth="1"/>
    <col min="11034" max="11034" width="2.7109375" customWidth="1"/>
    <col min="11035" max="11035" width="24.28515625" bestFit="1" customWidth="1"/>
    <col min="11036" max="11036" width="14.140625" bestFit="1" customWidth="1"/>
    <col min="11037" max="11037" width="18.42578125" bestFit="1" customWidth="1"/>
    <col min="11038" max="11038" width="14.42578125" bestFit="1" customWidth="1"/>
    <col min="11263" max="11263" width="36" bestFit="1" customWidth="1"/>
    <col min="11264" max="11264" width="12.28515625" bestFit="1" customWidth="1"/>
    <col min="11265" max="11265" width="8.140625" bestFit="1" customWidth="1"/>
    <col min="11266" max="11266" width="36" bestFit="1" customWidth="1"/>
    <col min="11267" max="11267" width="2" bestFit="1" customWidth="1"/>
    <col min="11268" max="11268" width="3" bestFit="1" customWidth="1"/>
    <col min="11269" max="11270" width="2" bestFit="1" customWidth="1"/>
    <col min="11271" max="11271" width="3" bestFit="1" customWidth="1"/>
    <col min="11272" max="11288" width="2" customWidth="1"/>
    <col min="11289" max="11289" width="3" bestFit="1" customWidth="1"/>
    <col min="11290" max="11290" width="2.7109375" customWidth="1"/>
    <col min="11291" max="11291" width="24.28515625" bestFit="1" customWidth="1"/>
    <col min="11292" max="11292" width="14.140625" bestFit="1" customWidth="1"/>
    <col min="11293" max="11293" width="18.42578125" bestFit="1" customWidth="1"/>
    <col min="11294" max="11294" width="14.42578125" bestFit="1" customWidth="1"/>
    <col min="11519" max="11519" width="36" bestFit="1" customWidth="1"/>
    <col min="11520" max="11520" width="12.28515625" bestFit="1" customWidth="1"/>
    <col min="11521" max="11521" width="8.140625" bestFit="1" customWidth="1"/>
    <col min="11522" max="11522" width="36" bestFit="1" customWidth="1"/>
    <col min="11523" max="11523" width="2" bestFit="1" customWidth="1"/>
    <col min="11524" max="11524" width="3" bestFit="1" customWidth="1"/>
    <col min="11525" max="11526" width="2" bestFit="1" customWidth="1"/>
    <col min="11527" max="11527" width="3" bestFit="1" customWidth="1"/>
    <col min="11528" max="11544" width="2" customWidth="1"/>
    <col min="11545" max="11545" width="3" bestFit="1" customWidth="1"/>
    <col min="11546" max="11546" width="2.7109375" customWidth="1"/>
    <col min="11547" max="11547" width="24.28515625" bestFit="1" customWidth="1"/>
    <col min="11548" max="11548" width="14.140625" bestFit="1" customWidth="1"/>
    <col min="11549" max="11549" width="18.42578125" bestFit="1" customWidth="1"/>
    <col min="11550" max="11550" width="14.42578125" bestFit="1" customWidth="1"/>
    <col min="11775" max="11775" width="36" bestFit="1" customWidth="1"/>
    <col min="11776" max="11776" width="12.28515625" bestFit="1" customWidth="1"/>
    <col min="11777" max="11777" width="8.140625" bestFit="1" customWidth="1"/>
    <col min="11778" max="11778" width="36" bestFit="1" customWidth="1"/>
    <col min="11779" max="11779" width="2" bestFit="1" customWidth="1"/>
    <col min="11780" max="11780" width="3" bestFit="1" customWidth="1"/>
    <col min="11781" max="11782" width="2" bestFit="1" customWidth="1"/>
    <col min="11783" max="11783" width="3" bestFit="1" customWidth="1"/>
    <col min="11784" max="11800" width="2" customWidth="1"/>
    <col min="11801" max="11801" width="3" bestFit="1" customWidth="1"/>
    <col min="11802" max="11802" width="2.7109375" customWidth="1"/>
    <col min="11803" max="11803" width="24.28515625" bestFit="1" customWidth="1"/>
    <col min="11804" max="11804" width="14.140625" bestFit="1" customWidth="1"/>
    <col min="11805" max="11805" width="18.42578125" bestFit="1" customWidth="1"/>
    <col min="11806" max="11806" width="14.42578125" bestFit="1" customWidth="1"/>
    <col min="12031" max="12031" width="36" bestFit="1" customWidth="1"/>
    <col min="12032" max="12032" width="12.28515625" bestFit="1" customWidth="1"/>
    <col min="12033" max="12033" width="8.140625" bestFit="1" customWidth="1"/>
    <col min="12034" max="12034" width="36" bestFit="1" customWidth="1"/>
    <col min="12035" max="12035" width="2" bestFit="1" customWidth="1"/>
    <col min="12036" max="12036" width="3" bestFit="1" customWidth="1"/>
    <col min="12037" max="12038" width="2" bestFit="1" customWidth="1"/>
    <col min="12039" max="12039" width="3" bestFit="1" customWidth="1"/>
    <col min="12040" max="12056" width="2" customWidth="1"/>
    <col min="12057" max="12057" width="3" bestFit="1" customWidth="1"/>
    <col min="12058" max="12058" width="2.7109375" customWidth="1"/>
    <col min="12059" max="12059" width="24.28515625" bestFit="1" customWidth="1"/>
    <col min="12060" max="12060" width="14.140625" bestFit="1" customWidth="1"/>
    <col min="12061" max="12061" width="18.42578125" bestFit="1" customWidth="1"/>
    <col min="12062" max="12062" width="14.42578125" bestFit="1" customWidth="1"/>
    <col min="12287" max="12287" width="36" bestFit="1" customWidth="1"/>
    <col min="12288" max="12288" width="12.28515625" bestFit="1" customWidth="1"/>
    <col min="12289" max="12289" width="8.140625" bestFit="1" customWidth="1"/>
    <col min="12290" max="12290" width="36" bestFit="1" customWidth="1"/>
    <col min="12291" max="12291" width="2" bestFit="1" customWidth="1"/>
    <col min="12292" max="12292" width="3" bestFit="1" customWidth="1"/>
    <col min="12293" max="12294" width="2" bestFit="1" customWidth="1"/>
    <col min="12295" max="12295" width="3" bestFit="1" customWidth="1"/>
    <col min="12296" max="12312" width="2" customWidth="1"/>
    <col min="12313" max="12313" width="3" bestFit="1" customWidth="1"/>
    <col min="12314" max="12314" width="2.7109375" customWidth="1"/>
    <col min="12315" max="12315" width="24.28515625" bestFit="1" customWidth="1"/>
    <col min="12316" max="12316" width="14.140625" bestFit="1" customWidth="1"/>
    <col min="12317" max="12317" width="18.42578125" bestFit="1" customWidth="1"/>
    <col min="12318" max="12318" width="14.42578125" bestFit="1" customWidth="1"/>
    <col min="12543" max="12543" width="36" bestFit="1" customWidth="1"/>
    <col min="12544" max="12544" width="12.28515625" bestFit="1" customWidth="1"/>
    <col min="12545" max="12545" width="8.140625" bestFit="1" customWidth="1"/>
    <col min="12546" max="12546" width="36" bestFit="1" customWidth="1"/>
    <col min="12547" max="12547" width="2" bestFit="1" customWidth="1"/>
    <col min="12548" max="12548" width="3" bestFit="1" customWidth="1"/>
    <col min="12549" max="12550" width="2" bestFit="1" customWidth="1"/>
    <col min="12551" max="12551" width="3" bestFit="1" customWidth="1"/>
    <col min="12552" max="12568" width="2" customWidth="1"/>
    <col min="12569" max="12569" width="3" bestFit="1" customWidth="1"/>
    <col min="12570" max="12570" width="2.7109375" customWidth="1"/>
    <col min="12571" max="12571" width="24.28515625" bestFit="1" customWidth="1"/>
    <col min="12572" max="12572" width="14.140625" bestFit="1" customWidth="1"/>
    <col min="12573" max="12573" width="18.42578125" bestFit="1" customWidth="1"/>
    <col min="12574" max="12574" width="14.42578125" bestFit="1" customWidth="1"/>
    <col min="12799" max="12799" width="36" bestFit="1" customWidth="1"/>
    <col min="12800" max="12800" width="12.28515625" bestFit="1" customWidth="1"/>
    <col min="12801" max="12801" width="8.140625" bestFit="1" customWidth="1"/>
    <col min="12802" max="12802" width="36" bestFit="1" customWidth="1"/>
    <col min="12803" max="12803" width="2" bestFit="1" customWidth="1"/>
    <col min="12804" max="12804" width="3" bestFit="1" customWidth="1"/>
    <col min="12805" max="12806" width="2" bestFit="1" customWidth="1"/>
    <col min="12807" max="12807" width="3" bestFit="1" customWidth="1"/>
    <col min="12808" max="12824" width="2" customWidth="1"/>
    <col min="12825" max="12825" width="3" bestFit="1" customWidth="1"/>
    <col min="12826" max="12826" width="2.7109375" customWidth="1"/>
    <col min="12827" max="12827" width="24.28515625" bestFit="1" customWidth="1"/>
    <col min="12828" max="12828" width="14.140625" bestFit="1" customWidth="1"/>
    <col min="12829" max="12829" width="18.42578125" bestFit="1" customWidth="1"/>
    <col min="12830" max="12830" width="14.42578125" bestFit="1" customWidth="1"/>
    <col min="13055" max="13055" width="36" bestFit="1" customWidth="1"/>
    <col min="13056" max="13056" width="12.28515625" bestFit="1" customWidth="1"/>
    <col min="13057" max="13057" width="8.140625" bestFit="1" customWidth="1"/>
    <col min="13058" max="13058" width="36" bestFit="1" customWidth="1"/>
    <col min="13059" max="13059" width="2" bestFit="1" customWidth="1"/>
    <col min="13060" max="13060" width="3" bestFit="1" customWidth="1"/>
    <col min="13061" max="13062" width="2" bestFit="1" customWidth="1"/>
    <col min="13063" max="13063" width="3" bestFit="1" customWidth="1"/>
    <col min="13064" max="13080" width="2" customWidth="1"/>
    <col min="13081" max="13081" width="3" bestFit="1" customWidth="1"/>
    <col min="13082" max="13082" width="2.7109375" customWidth="1"/>
    <col min="13083" max="13083" width="24.28515625" bestFit="1" customWidth="1"/>
    <col min="13084" max="13084" width="14.140625" bestFit="1" customWidth="1"/>
    <col min="13085" max="13085" width="18.42578125" bestFit="1" customWidth="1"/>
    <col min="13086" max="13086" width="14.42578125" bestFit="1" customWidth="1"/>
    <col min="13311" max="13311" width="36" bestFit="1" customWidth="1"/>
    <col min="13312" max="13312" width="12.28515625" bestFit="1" customWidth="1"/>
    <col min="13313" max="13313" width="8.140625" bestFit="1" customWidth="1"/>
    <col min="13314" max="13314" width="36" bestFit="1" customWidth="1"/>
    <col min="13315" max="13315" width="2" bestFit="1" customWidth="1"/>
    <col min="13316" max="13316" width="3" bestFit="1" customWidth="1"/>
    <col min="13317" max="13318" width="2" bestFit="1" customWidth="1"/>
    <col min="13319" max="13319" width="3" bestFit="1" customWidth="1"/>
    <col min="13320" max="13336" width="2" customWidth="1"/>
    <col min="13337" max="13337" width="3" bestFit="1" customWidth="1"/>
    <col min="13338" max="13338" width="2.7109375" customWidth="1"/>
    <col min="13339" max="13339" width="24.28515625" bestFit="1" customWidth="1"/>
    <col min="13340" max="13340" width="14.140625" bestFit="1" customWidth="1"/>
    <col min="13341" max="13341" width="18.42578125" bestFit="1" customWidth="1"/>
    <col min="13342" max="13342" width="14.42578125" bestFit="1" customWidth="1"/>
    <col min="13567" max="13567" width="36" bestFit="1" customWidth="1"/>
    <col min="13568" max="13568" width="12.28515625" bestFit="1" customWidth="1"/>
    <col min="13569" max="13569" width="8.140625" bestFit="1" customWidth="1"/>
    <col min="13570" max="13570" width="36" bestFit="1" customWidth="1"/>
    <col min="13571" max="13571" width="2" bestFit="1" customWidth="1"/>
    <col min="13572" max="13572" width="3" bestFit="1" customWidth="1"/>
    <col min="13573" max="13574" width="2" bestFit="1" customWidth="1"/>
    <col min="13575" max="13575" width="3" bestFit="1" customWidth="1"/>
    <col min="13576" max="13592" width="2" customWidth="1"/>
    <col min="13593" max="13593" width="3" bestFit="1" customWidth="1"/>
    <col min="13594" max="13594" width="2.7109375" customWidth="1"/>
    <col min="13595" max="13595" width="24.28515625" bestFit="1" customWidth="1"/>
    <col min="13596" max="13596" width="14.140625" bestFit="1" customWidth="1"/>
    <col min="13597" max="13597" width="18.42578125" bestFit="1" customWidth="1"/>
    <col min="13598" max="13598" width="14.42578125" bestFit="1" customWidth="1"/>
    <col min="13823" max="13823" width="36" bestFit="1" customWidth="1"/>
    <col min="13824" max="13824" width="12.28515625" bestFit="1" customWidth="1"/>
    <col min="13825" max="13825" width="8.140625" bestFit="1" customWidth="1"/>
    <col min="13826" max="13826" width="36" bestFit="1" customWidth="1"/>
    <col min="13827" max="13827" width="2" bestFit="1" customWidth="1"/>
    <col min="13828" max="13828" width="3" bestFit="1" customWidth="1"/>
    <col min="13829" max="13830" width="2" bestFit="1" customWidth="1"/>
    <col min="13831" max="13831" width="3" bestFit="1" customWidth="1"/>
    <col min="13832" max="13848" width="2" customWidth="1"/>
    <col min="13849" max="13849" width="3" bestFit="1" customWidth="1"/>
    <col min="13850" max="13850" width="2.7109375" customWidth="1"/>
    <col min="13851" max="13851" width="24.28515625" bestFit="1" customWidth="1"/>
    <col min="13852" max="13852" width="14.140625" bestFit="1" customWidth="1"/>
    <col min="13853" max="13853" width="18.42578125" bestFit="1" customWidth="1"/>
    <col min="13854" max="13854" width="14.42578125" bestFit="1" customWidth="1"/>
    <col min="14079" max="14079" width="36" bestFit="1" customWidth="1"/>
    <col min="14080" max="14080" width="12.28515625" bestFit="1" customWidth="1"/>
    <col min="14081" max="14081" width="8.140625" bestFit="1" customWidth="1"/>
    <col min="14082" max="14082" width="36" bestFit="1" customWidth="1"/>
    <col min="14083" max="14083" width="2" bestFit="1" customWidth="1"/>
    <col min="14084" max="14084" width="3" bestFit="1" customWidth="1"/>
    <col min="14085" max="14086" width="2" bestFit="1" customWidth="1"/>
    <col min="14087" max="14087" width="3" bestFit="1" customWidth="1"/>
    <col min="14088" max="14104" width="2" customWidth="1"/>
    <col min="14105" max="14105" width="3" bestFit="1" customWidth="1"/>
    <col min="14106" max="14106" width="2.7109375" customWidth="1"/>
    <col min="14107" max="14107" width="24.28515625" bestFit="1" customWidth="1"/>
    <col min="14108" max="14108" width="14.140625" bestFit="1" customWidth="1"/>
    <col min="14109" max="14109" width="18.42578125" bestFit="1" customWidth="1"/>
    <col min="14110" max="14110" width="14.42578125" bestFit="1" customWidth="1"/>
    <col min="14335" max="14335" width="36" bestFit="1" customWidth="1"/>
    <col min="14336" max="14336" width="12.28515625" bestFit="1" customWidth="1"/>
    <col min="14337" max="14337" width="8.140625" bestFit="1" customWidth="1"/>
    <col min="14338" max="14338" width="36" bestFit="1" customWidth="1"/>
    <col min="14339" max="14339" width="2" bestFit="1" customWidth="1"/>
    <col min="14340" max="14340" width="3" bestFit="1" customWidth="1"/>
    <col min="14341" max="14342" width="2" bestFit="1" customWidth="1"/>
    <col min="14343" max="14343" width="3" bestFit="1" customWidth="1"/>
    <col min="14344" max="14360" width="2" customWidth="1"/>
    <col min="14361" max="14361" width="3" bestFit="1" customWidth="1"/>
    <col min="14362" max="14362" width="2.7109375" customWidth="1"/>
    <col min="14363" max="14363" width="24.28515625" bestFit="1" customWidth="1"/>
    <col min="14364" max="14364" width="14.140625" bestFit="1" customWidth="1"/>
    <col min="14365" max="14365" width="18.42578125" bestFit="1" customWidth="1"/>
    <col min="14366" max="14366" width="14.42578125" bestFit="1" customWidth="1"/>
    <col min="14591" max="14591" width="36" bestFit="1" customWidth="1"/>
    <col min="14592" max="14592" width="12.28515625" bestFit="1" customWidth="1"/>
    <col min="14593" max="14593" width="8.140625" bestFit="1" customWidth="1"/>
    <col min="14594" max="14594" width="36" bestFit="1" customWidth="1"/>
    <col min="14595" max="14595" width="2" bestFit="1" customWidth="1"/>
    <col min="14596" max="14596" width="3" bestFit="1" customWidth="1"/>
    <col min="14597" max="14598" width="2" bestFit="1" customWidth="1"/>
    <col min="14599" max="14599" width="3" bestFit="1" customWidth="1"/>
    <col min="14600" max="14616" width="2" customWidth="1"/>
    <col min="14617" max="14617" width="3" bestFit="1" customWidth="1"/>
    <col min="14618" max="14618" width="2.7109375" customWidth="1"/>
    <col min="14619" max="14619" width="24.28515625" bestFit="1" customWidth="1"/>
    <col min="14620" max="14620" width="14.140625" bestFit="1" customWidth="1"/>
    <col min="14621" max="14621" width="18.42578125" bestFit="1" customWidth="1"/>
    <col min="14622" max="14622" width="14.42578125" bestFit="1" customWidth="1"/>
    <col min="14847" max="14847" width="36" bestFit="1" customWidth="1"/>
    <col min="14848" max="14848" width="12.28515625" bestFit="1" customWidth="1"/>
    <col min="14849" max="14849" width="8.140625" bestFit="1" customWidth="1"/>
    <col min="14850" max="14850" width="36" bestFit="1" customWidth="1"/>
    <col min="14851" max="14851" width="2" bestFit="1" customWidth="1"/>
    <col min="14852" max="14852" width="3" bestFit="1" customWidth="1"/>
    <col min="14853" max="14854" width="2" bestFit="1" customWidth="1"/>
    <col min="14855" max="14855" width="3" bestFit="1" customWidth="1"/>
    <col min="14856" max="14872" width="2" customWidth="1"/>
    <col min="14873" max="14873" width="3" bestFit="1" customWidth="1"/>
    <col min="14874" max="14874" width="2.7109375" customWidth="1"/>
    <col min="14875" max="14875" width="24.28515625" bestFit="1" customWidth="1"/>
    <col min="14876" max="14876" width="14.140625" bestFit="1" customWidth="1"/>
    <col min="14877" max="14877" width="18.42578125" bestFit="1" customWidth="1"/>
    <col min="14878" max="14878" width="14.42578125" bestFit="1" customWidth="1"/>
    <col min="15103" max="15103" width="36" bestFit="1" customWidth="1"/>
    <col min="15104" max="15104" width="12.28515625" bestFit="1" customWidth="1"/>
    <col min="15105" max="15105" width="8.140625" bestFit="1" customWidth="1"/>
    <col min="15106" max="15106" width="36" bestFit="1" customWidth="1"/>
    <col min="15107" max="15107" width="2" bestFit="1" customWidth="1"/>
    <col min="15108" max="15108" width="3" bestFit="1" customWidth="1"/>
    <col min="15109" max="15110" width="2" bestFit="1" customWidth="1"/>
    <col min="15111" max="15111" width="3" bestFit="1" customWidth="1"/>
    <col min="15112" max="15128" width="2" customWidth="1"/>
    <col min="15129" max="15129" width="3" bestFit="1" customWidth="1"/>
    <col min="15130" max="15130" width="2.7109375" customWidth="1"/>
    <col min="15131" max="15131" width="24.28515625" bestFit="1" customWidth="1"/>
    <col min="15132" max="15132" width="14.140625" bestFit="1" customWidth="1"/>
    <col min="15133" max="15133" width="18.42578125" bestFit="1" customWidth="1"/>
    <col min="15134" max="15134" width="14.42578125" bestFit="1" customWidth="1"/>
    <col min="15359" max="15359" width="36" bestFit="1" customWidth="1"/>
    <col min="15360" max="15360" width="12.28515625" bestFit="1" customWidth="1"/>
    <col min="15361" max="15361" width="8.140625" bestFit="1" customWidth="1"/>
    <col min="15362" max="15362" width="36" bestFit="1" customWidth="1"/>
    <col min="15363" max="15363" width="2" bestFit="1" customWidth="1"/>
    <col min="15364" max="15364" width="3" bestFit="1" customWidth="1"/>
    <col min="15365" max="15366" width="2" bestFit="1" customWidth="1"/>
    <col min="15367" max="15367" width="3" bestFit="1" customWidth="1"/>
    <col min="15368" max="15384" width="2" customWidth="1"/>
    <col min="15385" max="15385" width="3" bestFit="1" customWidth="1"/>
    <col min="15386" max="15386" width="2.7109375" customWidth="1"/>
    <col min="15387" max="15387" width="24.28515625" bestFit="1" customWidth="1"/>
    <col min="15388" max="15388" width="14.140625" bestFit="1" customWidth="1"/>
    <col min="15389" max="15389" width="18.42578125" bestFit="1" customWidth="1"/>
    <col min="15390" max="15390" width="14.42578125" bestFit="1" customWidth="1"/>
    <col min="15615" max="15615" width="36" bestFit="1" customWidth="1"/>
    <col min="15616" max="15616" width="12.28515625" bestFit="1" customWidth="1"/>
    <col min="15617" max="15617" width="8.140625" bestFit="1" customWidth="1"/>
    <col min="15618" max="15618" width="36" bestFit="1" customWidth="1"/>
    <col min="15619" max="15619" width="2" bestFit="1" customWidth="1"/>
    <col min="15620" max="15620" width="3" bestFit="1" customWidth="1"/>
    <col min="15621" max="15622" width="2" bestFit="1" customWidth="1"/>
    <col min="15623" max="15623" width="3" bestFit="1" customWidth="1"/>
    <col min="15624" max="15640" width="2" customWidth="1"/>
    <col min="15641" max="15641" width="3" bestFit="1" customWidth="1"/>
    <col min="15642" max="15642" width="2.7109375" customWidth="1"/>
    <col min="15643" max="15643" width="24.28515625" bestFit="1" customWidth="1"/>
    <col min="15644" max="15644" width="14.140625" bestFit="1" customWidth="1"/>
    <col min="15645" max="15645" width="18.42578125" bestFit="1" customWidth="1"/>
    <col min="15646" max="15646" width="14.42578125" bestFit="1" customWidth="1"/>
    <col min="15871" max="15871" width="36" bestFit="1" customWidth="1"/>
    <col min="15872" max="15872" width="12.28515625" bestFit="1" customWidth="1"/>
    <col min="15873" max="15873" width="8.140625" bestFit="1" customWidth="1"/>
    <col min="15874" max="15874" width="36" bestFit="1" customWidth="1"/>
    <col min="15875" max="15875" width="2" bestFit="1" customWidth="1"/>
    <col min="15876" max="15876" width="3" bestFit="1" customWidth="1"/>
    <col min="15877" max="15878" width="2" bestFit="1" customWidth="1"/>
    <col min="15879" max="15879" width="3" bestFit="1" customWidth="1"/>
    <col min="15880" max="15896" width="2" customWidth="1"/>
    <col min="15897" max="15897" width="3" bestFit="1" customWidth="1"/>
    <col min="15898" max="15898" width="2.7109375" customWidth="1"/>
    <col min="15899" max="15899" width="24.28515625" bestFit="1" customWidth="1"/>
    <col min="15900" max="15900" width="14.140625" bestFit="1" customWidth="1"/>
    <col min="15901" max="15901" width="18.42578125" bestFit="1" customWidth="1"/>
    <col min="15902" max="15902" width="14.42578125" bestFit="1" customWidth="1"/>
    <col min="16127" max="16127" width="36" bestFit="1" customWidth="1"/>
    <col min="16128" max="16128" width="12.28515625" bestFit="1" customWidth="1"/>
    <col min="16129" max="16129" width="8.140625" bestFit="1" customWidth="1"/>
    <col min="16130" max="16130" width="36" bestFit="1" customWidth="1"/>
    <col min="16131" max="16131" width="2" bestFit="1" customWidth="1"/>
    <col min="16132" max="16132" width="3" bestFit="1" customWidth="1"/>
    <col min="16133" max="16134" width="2" bestFit="1" customWidth="1"/>
    <col min="16135" max="16135" width="3" bestFit="1" customWidth="1"/>
    <col min="16136" max="16152" width="2" customWidth="1"/>
    <col min="16153" max="16153" width="3" bestFit="1" customWidth="1"/>
    <col min="16154" max="16154" width="2.7109375" customWidth="1"/>
    <col min="16155" max="16155" width="24.28515625" bestFit="1" customWidth="1"/>
    <col min="16156" max="16156" width="14.140625" bestFit="1" customWidth="1"/>
    <col min="16157" max="16157" width="18.42578125" bestFit="1" customWidth="1"/>
    <col min="16158" max="16158" width="14.42578125" bestFit="1" customWidth="1"/>
  </cols>
  <sheetData>
    <row r="1" spans="1:30" s="98" customFormat="1" ht="30" customHeight="1" x14ac:dyDescent="0.25">
      <c r="A1" s="156" t="s">
        <v>19</v>
      </c>
      <c r="B1" s="152" t="s">
        <v>91</v>
      </c>
      <c r="C1" s="152" t="s">
        <v>93</v>
      </c>
      <c r="D1" s="159" t="s">
        <v>92</v>
      </c>
      <c r="E1" s="160"/>
      <c r="F1" s="160"/>
      <c r="G1" s="160"/>
      <c r="H1" s="160"/>
      <c r="I1" s="160"/>
      <c r="J1" s="160"/>
      <c r="K1" s="160"/>
      <c r="L1" s="160"/>
      <c r="M1" s="160"/>
      <c r="N1" s="160"/>
      <c r="O1" s="160"/>
      <c r="P1" s="160"/>
      <c r="Q1" s="160"/>
      <c r="R1" s="160"/>
      <c r="S1" s="160"/>
      <c r="T1" s="160"/>
      <c r="U1" s="160"/>
      <c r="V1" s="160"/>
      <c r="W1" s="160"/>
      <c r="X1" s="160"/>
      <c r="Y1" s="160"/>
      <c r="Z1" s="160"/>
      <c r="AA1" s="160"/>
      <c r="AB1" s="152" t="s">
        <v>94</v>
      </c>
      <c r="AC1" s="152" t="s">
        <v>95</v>
      </c>
      <c r="AD1" s="152" t="s">
        <v>96</v>
      </c>
    </row>
    <row r="2" spans="1:30" s="98" customFormat="1" x14ac:dyDescent="0.25">
      <c r="A2" s="157"/>
      <c r="B2" s="153"/>
      <c r="C2" s="153"/>
      <c r="D2" s="155" t="s">
        <v>148</v>
      </c>
      <c r="E2" s="155"/>
      <c r="F2" s="155" t="s">
        <v>151</v>
      </c>
      <c r="G2" s="155"/>
      <c r="H2" s="155" t="s">
        <v>152</v>
      </c>
      <c r="I2" s="155"/>
      <c r="J2" s="155" t="s">
        <v>153</v>
      </c>
      <c r="K2" s="155"/>
      <c r="L2" s="155" t="s">
        <v>154</v>
      </c>
      <c r="M2" s="155"/>
      <c r="N2" s="155" t="s">
        <v>155</v>
      </c>
      <c r="O2" s="155"/>
      <c r="P2" s="155" t="s">
        <v>156</v>
      </c>
      <c r="Q2" s="155"/>
      <c r="R2" s="155" t="s">
        <v>157</v>
      </c>
      <c r="S2" s="155"/>
      <c r="T2" s="155" t="s">
        <v>158</v>
      </c>
      <c r="U2" s="155"/>
      <c r="V2" s="155" t="s">
        <v>159</v>
      </c>
      <c r="W2" s="155"/>
      <c r="X2" s="155" t="s">
        <v>160</v>
      </c>
      <c r="Y2" s="155"/>
      <c r="Z2" s="155" t="s">
        <v>161</v>
      </c>
      <c r="AA2" s="155"/>
      <c r="AB2" s="153"/>
      <c r="AC2" s="153"/>
      <c r="AD2" s="153"/>
    </row>
    <row r="3" spans="1:30" s="98" customFormat="1" ht="63" customHeight="1" x14ac:dyDescent="0.25">
      <c r="A3" s="158"/>
      <c r="B3" s="154"/>
      <c r="C3" s="154"/>
      <c r="D3" s="99" t="s">
        <v>149</v>
      </c>
      <c r="E3" s="100" t="s">
        <v>150</v>
      </c>
      <c r="F3" s="99" t="s">
        <v>149</v>
      </c>
      <c r="G3" s="100" t="s">
        <v>150</v>
      </c>
      <c r="H3" s="99" t="s">
        <v>149</v>
      </c>
      <c r="I3" s="100" t="s">
        <v>150</v>
      </c>
      <c r="J3" s="99" t="s">
        <v>149</v>
      </c>
      <c r="K3" s="100" t="s">
        <v>150</v>
      </c>
      <c r="L3" s="99" t="s">
        <v>149</v>
      </c>
      <c r="M3" s="100" t="s">
        <v>150</v>
      </c>
      <c r="N3" s="99" t="s">
        <v>149</v>
      </c>
      <c r="O3" s="100" t="s">
        <v>150</v>
      </c>
      <c r="P3" s="99" t="s">
        <v>149</v>
      </c>
      <c r="Q3" s="100" t="s">
        <v>150</v>
      </c>
      <c r="R3" s="99" t="s">
        <v>149</v>
      </c>
      <c r="S3" s="100" t="s">
        <v>150</v>
      </c>
      <c r="T3" s="99" t="s">
        <v>149</v>
      </c>
      <c r="U3" s="100" t="s">
        <v>150</v>
      </c>
      <c r="V3" s="99" t="s">
        <v>149</v>
      </c>
      <c r="W3" s="100" t="s">
        <v>150</v>
      </c>
      <c r="X3" s="99" t="s">
        <v>149</v>
      </c>
      <c r="Y3" s="100" t="s">
        <v>150</v>
      </c>
      <c r="Z3" s="99" t="s">
        <v>149</v>
      </c>
      <c r="AA3" s="100" t="s">
        <v>150</v>
      </c>
      <c r="AB3" s="154"/>
      <c r="AC3" s="154"/>
      <c r="AD3" s="154"/>
    </row>
    <row r="4" spans="1:30" ht="30" x14ac:dyDescent="0.25">
      <c r="A4" s="69" t="s">
        <v>187</v>
      </c>
      <c r="B4" s="93">
        <f>Riesgos!I5</f>
        <v>4</v>
      </c>
      <c r="C4" s="92">
        <v>2</v>
      </c>
      <c r="D4" s="101" t="s">
        <v>139</v>
      </c>
      <c r="E4" s="92">
        <f>+IF(D4="","",(LOOKUP(D4,CriterioControl,CriteriosControles!$B$2:$B$15)))</f>
        <v>5</v>
      </c>
      <c r="F4" s="101" t="s">
        <v>139</v>
      </c>
      <c r="G4" s="92">
        <f>+IF(F4="","",(LOOKUP(F4,CriterioControl,CriteriosControles!$B$2:$B$15)))</f>
        <v>5</v>
      </c>
      <c r="H4" s="101"/>
      <c r="I4" s="92" t="str">
        <f>+IF(H4="","",(LOOKUP(H4,CriterioControl,CriteriosControles!$B$2:$B$15)))</f>
        <v/>
      </c>
      <c r="J4" s="101"/>
      <c r="K4" s="92" t="str">
        <f>+IF(J4="","",(LOOKUP(J4,CriterioControl,CriteriosControles!$B$2:$B$15)))</f>
        <v/>
      </c>
      <c r="L4" s="101"/>
      <c r="M4" s="92" t="str">
        <f>+IF(L4="","",(LOOKUP(L4,CriterioControl,CriteriosControles!$B$2:$B$15)))</f>
        <v/>
      </c>
      <c r="N4" s="93"/>
      <c r="O4" s="92" t="str">
        <f>+IF(N4="","",(LOOKUP(N4,CriterioControl,CriteriosControles!$B$2:$B$15)))</f>
        <v/>
      </c>
      <c r="P4" s="93"/>
      <c r="Q4" s="92" t="str">
        <f>+IF(P4="","",(LOOKUP(P4,CriterioControl,CriteriosControles!$B$2:$B$15)))</f>
        <v/>
      </c>
      <c r="R4" s="93"/>
      <c r="S4" s="92" t="str">
        <f>+IF(R4="","",(LOOKUP(R4,CriterioControl,CriteriosControles!$B$2:$B$15)))</f>
        <v/>
      </c>
      <c r="T4" s="93"/>
      <c r="U4" s="92" t="str">
        <f>+IF(T4="","",(LOOKUP(T4,CriterioControl,CriteriosControles!$B$2:$B$15)))</f>
        <v/>
      </c>
      <c r="V4" s="93"/>
      <c r="W4" s="92" t="str">
        <f>+IF(V4="","",(LOOKUP(V4,CriterioControl,CriteriosControles!$B$2:$B$15)))</f>
        <v/>
      </c>
      <c r="X4" s="93"/>
      <c r="Y4" s="92" t="str">
        <f>+IF(X4="","",(LOOKUP(X4,CriterioControl,CriteriosControles!$B$2:$B$15)))</f>
        <v/>
      </c>
      <c r="Z4" s="93"/>
      <c r="AA4" s="92" t="str">
        <f>+IF(Z4="","",(LOOKUP(Z4,CriterioControl,CriteriosControles!$B$2:$B$15)))</f>
        <v/>
      </c>
      <c r="AB4" s="94">
        <f>(SUM(E4:AA4)/(C4*5))</f>
        <v>1</v>
      </c>
      <c r="AC4" s="94">
        <f>1-AB4</f>
        <v>0</v>
      </c>
      <c r="AD4" s="95">
        <f t="shared" ref="AD4:AD10" si="0">B4*AC4</f>
        <v>0</v>
      </c>
    </row>
    <row r="5" spans="1:30" ht="45" x14ac:dyDescent="0.25">
      <c r="A5" s="69" t="s">
        <v>188</v>
      </c>
      <c r="B5" s="93">
        <f>Riesgos!I6</f>
        <v>12</v>
      </c>
      <c r="C5" s="92">
        <v>3</v>
      </c>
      <c r="D5" s="101" t="s">
        <v>139</v>
      </c>
      <c r="E5" s="92">
        <f>+IF(D5="","",(LOOKUP(D5,CriterioControl,CriteriosControles!$B$2:$B$15)))</f>
        <v>5</v>
      </c>
      <c r="F5" s="101" t="s">
        <v>139</v>
      </c>
      <c r="G5" s="92">
        <f>+IF(F5="","",(LOOKUP(F5,CriterioControl,CriteriosControles!$B$2:$B$15)))</f>
        <v>5</v>
      </c>
      <c r="H5" s="101" t="s">
        <v>139</v>
      </c>
      <c r="I5" s="92">
        <f>+IF(H5="","",(LOOKUP(H5,CriterioControl,CriteriosControles!$B$2:$B$15)))</f>
        <v>5</v>
      </c>
      <c r="J5" s="101"/>
      <c r="K5" s="92" t="str">
        <f>+IF(J5="","",(LOOKUP(J5,CriterioControl,CriteriosControles!$B$2:$B$15)))</f>
        <v/>
      </c>
      <c r="L5" s="101"/>
      <c r="M5" s="92" t="str">
        <f>+IF(L5="","",(LOOKUP(L5,CriterioControl,CriteriosControles!$B$2:$B$15)))</f>
        <v/>
      </c>
      <c r="N5" s="93"/>
      <c r="O5" s="92" t="str">
        <f>+IF(N5="","",(LOOKUP(N5,CriterioControl,CriteriosControles!$B$2:$B$15)))</f>
        <v/>
      </c>
      <c r="P5" s="93"/>
      <c r="Q5" s="92" t="str">
        <f>+IF(P5="","",(LOOKUP(P5,CriterioControl,CriteriosControles!$B$2:$B$15)))</f>
        <v/>
      </c>
      <c r="R5" s="93"/>
      <c r="S5" s="92" t="str">
        <f>+IF(R5="","",(LOOKUP(R5,CriterioControl,CriteriosControles!$B$2:$B$15)))</f>
        <v/>
      </c>
      <c r="T5" s="93"/>
      <c r="U5" s="92" t="str">
        <f>+IF(T5="","",(LOOKUP(T5,CriterioControl,CriteriosControles!$B$2:$B$15)))</f>
        <v/>
      </c>
      <c r="V5" s="93"/>
      <c r="W5" s="92" t="str">
        <f>+IF(V5="","",(LOOKUP(V5,CriterioControl,CriteriosControles!$B$2:$B$15)))</f>
        <v/>
      </c>
      <c r="X5" s="93"/>
      <c r="Y5" s="92" t="str">
        <f>+IF(X5="","",(LOOKUP(X5,CriterioControl,CriteriosControles!$B$2:$B$15)))</f>
        <v/>
      </c>
      <c r="Z5" s="93"/>
      <c r="AA5" s="92" t="str">
        <f>+IF(Z5="","",(LOOKUP(Z5,CriterioControl,CriteriosControles!$B$2:$B$15)))</f>
        <v/>
      </c>
      <c r="AB5" s="94">
        <f t="shared" ref="AB5:AB23" si="1">(SUM(E5:AA5)/(C5*5))</f>
        <v>1</v>
      </c>
      <c r="AC5" s="94">
        <f t="shared" ref="AC5:AC16" si="2">1-AB5</f>
        <v>0</v>
      </c>
      <c r="AD5" s="95">
        <f t="shared" si="0"/>
        <v>0</v>
      </c>
    </row>
    <row r="6" spans="1:30" ht="45" x14ac:dyDescent="0.25">
      <c r="A6" s="69" t="s">
        <v>190</v>
      </c>
      <c r="B6" s="93">
        <f>Riesgos!I7</f>
        <v>12</v>
      </c>
      <c r="C6" s="92">
        <v>3</v>
      </c>
      <c r="D6" s="101" t="s">
        <v>139</v>
      </c>
      <c r="E6" s="92">
        <f>+IF(D6="","",(LOOKUP(D6,CriterioControl,CriteriosControles!$B$2:$B$15)))</f>
        <v>5</v>
      </c>
      <c r="F6" s="101" t="s">
        <v>139</v>
      </c>
      <c r="G6" s="92">
        <f>+IF(F6="","",(LOOKUP(F6,CriterioControl,CriteriosControles!$B$2:$B$15)))</f>
        <v>5</v>
      </c>
      <c r="H6" s="101" t="s">
        <v>143</v>
      </c>
      <c r="I6" s="92">
        <f>+IF(H6="","",(LOOKUP(H6,CriterioControl,CriteriosControles!$B$2:$B$15)))</f>
        <v>4</v>
      </c>
      <c r="J6" s="101"/>
      <c r="K6" s="92" t="str">
        <f>+IF(J6="","",(LOOKUP(J6,CriterioControl,CriteriosControles!$B$2:$B$15)))</f>
        <v/>
      </c>
      <c r="L6" s="101"/>
      <c r="M6" s="92" t="str">
        <f>+IF(L6="","",(LOOKUP(L6,CriterioControl,CriteriosControles!$B$2:$B$15)))</f>
        <v/>
      </c>
      <c r="N6" s="93"/>
      <c r="O6" s="92" t="str">
        <f>+IF(N6="","",(LOOKUP(N6,CriterioControl,CriteriosControles!$B$2:$B$15)))</f>
        <v/>
      </c>
      <c r="P6" s="93"/>
      <c r="Q6" s="92" t="str">
        <f>+IF(P6="","",(LOOKUP(P6,CriterioControl,CriteriosControles!$B$2:$B$15)))</f>
        <v/>
      </c>
      <c r="R6" s="93"/>
      <c r="S6" s="92" t="str">
        <f>+IF(R6="","",(LOOKUP(R6,CriterioControl,CriteriosControles!$B$2:$B$15)))</f>
        <v/>
      </c>
      <c r="T6" s="93"/>
      <c r="U6" s="92" t="str">
        <f>+IF(T6="","",(LOOKUP(T6,CriterioControl,CriteriosControles!$B$2:$B$15)))</f>
        <v/>
      </c>
      <c r="V6" s="93"/>
      <c r="W6" s="92" t="str">
        <f>+IF(V6="","",(LOOKUP(V6,CriterioControl,CriteriosControles!$B$2:$B$15)))</f>
        <v/>
      </c>
      <c r="X6" s="93"/>
      <c r="Y6" s="92" t="str">
        <f>+IF(X6="","",(LOOKUP(X6,CriterioControl,CriteriosControles!$B$2:$B$15)))</f>
        <v/>
      </c>
      <c r="Z6" s="93"/>
      <c r="AA6" s="92" t="str">
        <f>+IF(Z6="","",(LOOKUP(Z6,CriterioControl,CriteriosControles!$B$2:$B$15)))</f>
        <v/>
      </c>
      <c r="AB6" s="94">
        <f t="shared" si="1"/>
        <v>0.93333333333333335</v>
      </c>
      <c r="AC6" s="94">
        <f t="shared" si="2"/>
        <v>6.6666666666666652E-2</v>
      </c>
      <c r="AD6" s="95">
        <f t="shared" si="0"/>
        <v>0.79999999999999982</v>
      </c>
    </row>
    <row r="7" spans="1:30" ht="45" x14ac:dyDescent="0.25">
      <c r="A7" s="69" t="s">
        <v>191</v>
      </c>
      <c r="B7" s="93">
        <f>Riesgos!I8</f>
        <v>8</v>
      </c>
      <c r="C7" s="92">
        <v>2</v>
      </c>
      <c r="D7" s="101" t="s">
        <v>143</v>
      </c>
      <c r="E7" s="92">
        <f>+IF(D7="","",(LOOKUP(D7,CriterioControl,CriteriosControles!$B$2:$B$15)))</f>
        <v>4</v>
      </c>
      <c r="F7" s="101" t="s">
        <v>142</v>
      </c>
      <c r="G7" s="92">
        <f>+IF(F7="","",(LOOKUP(F7,CriterioControl,CriteriosControles!$B$2:$B$15)))</f>
        <v>3</v>
      </c>
      <c r="H7" s="101" t="s">
        <v>140</v>
      </c>
      <c r="I7" s="92">
        <f>+IF(H7="","",(LOOKUP(H7,CriterioControl,CriteriosControles!$B$2:$B$15)))</f>
        <v>1</v>
      </c>
      <c r="J7" s="101"/>
      <c r="K7" s="92" t="str">
        <f>+IF(J7="","",(LOOKUP(J7,CriterioControl,CriteriosControles!$B$2:$B$15)))</f>
        <v/>
      </c>
      <c r="L7" s="101"/>
      <c r="M7" s="92" t="str">
        <f>+IF(L7="","",(LOOKUP(L7,CriterioControl,CriteriosControles!$B$2:$B$15)))</f>
        <v/>
      </c>
      <c r="N7" s="93"/>
      <c r="O7" s="92" t="str">
        <f>+IF(N7="","",(LOOKUP(N7,CriterioControl,CriteriosControles!$B$2:$B$15)))</f>
        <v/>
      </c>
      <c r="P7" s="93"/>
      <c r="Q7" s="92" t="str">
        <f>+IF(P7="","",(LOOKUP(P7,CriterioControl,CriteriosControles!$B$2:$B$15)))</f>
        <v/>
      </c>
      <c r="R7" s="93"/>
      <c r="S7" s="92" t="str">
        <f>+IF(R7="","",(LOOKUP(R7,CriterioControl,CriteriosControles!$B$2:$B$15)))</f>
        <v/>
      </c>
      <c r="T7" s="93"/>
      <c r="U7" s="92" t="str">
        <f>+IF(T7="","",(LOOKUP(T7,CriterioControl,CriteriosControles!$B$2:$B$15)))</f>
        <v/>
      </c>
      <c r="V7" s="93"/>
      <c r="W7" s="92" t="str">
        <f>+IF(V7="","",(LOOKUP(V7,CriterioControl,CriteriosControles!$B$2:$B$15)))</f>
        <v/>
      </c>
      <c r="X7" s="93"/>
      <c r="Y7" s="92" t="str">
        <f>+IF(X7="","",(LOOKUP(X7,CriterioControl,CriteriosControles!$B$2:$B$15)))</f>
        <v/>
      </c>
      <c r="Z7" s="93"/>
      <c r="AA7" s="92" t="str">
        <f>+IF(Z7="","",(LOOKUP(Z7,CriterioControl,CriteriosControles!$B$2:$B$15)))</f>
        <v/>
      </c>
      <c r="AB7" s="94">
        <f t="shared" si="1"/>
        <v>0.8</v>
      </c>
      <c r="AC7" s="94">
        <f t="shared" si="2"/>
        <v>0.19999999999999996</v>
      </c>
      <c r="AD7" s="95">
        <f t="shared" si="0"/>
        <v>1.5999999999999996</v>
      </c>
    </row>
    <row r="8" spans="1:30" ht="45" x14ac:dyDescent="0.25">
      <c r="A8" s="69" t="s">
        <v>194</v>
      </c>
      <c r="B8" s="93">
        <f>Riesgos!I9</f>
        <v>8</v>
      </c>
      <c r="C8" s="92">
        <v>5</v>
      </c>
      <c r="D8" s="101" t="s">
        <v>139</v>
      </c>
      <c r="E8" s="92">
        <f>+IF(D8="","",(LOOKUP(D8,CriterioControl,CriteriosControles!$B$2:$B$15)))</f>
        <v>5</v>
      </c>
      <c r="F8" s="101" t="s">
        <v>139</v>
      </c>
      <c r="G8" s="92">
        <f>+IF(F8="","",(LOOKUP(F8,CriterioControl,CriteriosControles!$B$2:$B$15)))</f>
        <v>5</v>
      </c>
      <c r="H8" s="101" t="s">
        <v>139</v>
      </c>
      <c r="I8" s="92">
        <f>+IF(H8="","",(LOOKUP(H8,CriterioControl,CriteriosControles!$B$2:$B$15)))</f>
        <v>5</v>
      </c>
      <c r="J8" s="101" t="s">
        <v>140</v>
      </c>
      <c r="K8" s="92">
        <f>+IF(J8="","",(LOOKUP(J8,CriterioControl,CriteriosControles!$B$2:$B$15)))</f>
        <v>1</v>
      </c>
      <c r="L8" s="101" t="s">
        <v>136</v>
      </c>
      <c r="M8" s="92">
        <f>+IF(L8="","",(LOOKUP(L8,CriterioControl,CriteriosControles!$B$2:$B$15)))</f>
        <v>1</v>
      </c>
      <c r="N8" s="93"/>
      <c r="O8" s="92" t="str">
        <f>+IF(N8="","",(LOOKUP(N8,CriterioControl,CriteriosControles!$B$2:$B$15)))</f>
        <v/>
      </c>
      <c r="P8" s="93"/>
      <c r="Q8" s="92" t="str">
        <f>+IF(P8="","",(LOOKUP(P8,CriterioControl,CriteriosControles!$B$2:$B$15)))</f>
        <v/>
      </c>
      <c r="R8" s="93"/>
      <c r="S8" s="92" t="str">
        <f>+IF(R8="","",(LOOKUP(R8,CriterioControl,CriteriosControles!$B$2:$B$15)))</f>
        <v/>
      </c>
      <c r="T8" s="93"/>
      <c r="U8" s="92" t="str">
        <f>+IF(T8="","",(LOOKUP(T8,CriterioControl,CriteriosControles!$B$2:$B$15)))</f>
        <v/>
      </c>
      <c r="V8" s="93"/>
      <c r="W8" s="92" t="str">
        <f>+IF(V8="","",(LOOKUP(V8,CriterioControl,CriteriosControles!$B$2:$B$15)))</f>
        <v/>
      </c>
      <c r="X8" s="93"/>
      <c r="Y8" s="92" t="str">
        <f>+IF(X8="","",(LOOKUP(X8,CriterioControl,CriteriosControles!$B$2:$B$15)))</f>
        <v/>
      </c>
      <c r="Z8" s="93"/>
      <c r="AA8" s="92" t="str">
        <f>+IF(Z8="","",(LOOKUP(Z8,CriterioControl,CriteriosControles!$B$2:$B$15)))</f>
        <v/>
      </c>
      <c r="AB8" s="94">
        <f t="shared" si="1"/>
        <v>0.68</v>
      </c>
      <c r="AC8" s="94">
        <f t="shared" si="2"/>
        <v>0.31999999999999995</v>
      </c>
      <c r="AD8" s="95">
        <f t="shared" si="0"/>
        <v>2.5599999999999996</v>
      </c>
    </row>
    <row r="9" spans="1:30" ht="30" x14ac:dyDescent="0.25">
      <c r="A9" s="69" t="s">
        <v>189</v>
      </c>
      <c r="B9" s="93">
        <f>Riesgos!I10</f>
        <v>12</v>
      </c>
      <c r="C9" s="92">
        <v>2</v>
      </c>
      <c r="D9" s="101" t="s">
        <v>143</v>
      </c>
      <c r="E9" s="92">
        <f>+IF(D9="","",(LOOKUP(D9,CriterioControl,CriteriosControles!$B$2:$B$15)))</f>
        <v>4</v>
      </c>
      <c r="F9" s="101" t="s">
        <v>139</v>
      </c>
      <c r="G9" s="92">
        <f>+IF(F9="","",(LOOKUP(F9,CriterioControl,CriteriosControles!$B$2:$B$15)))</f>
        <v>5</v>
      </c>
      <c r="H9" s="101"/>
      <c r="I9" s="92" t="str">
        <f>+IF(H9="","",(LOOKUP(H9,CriterioControl,CriteriosControles!$B$2:$B$15)))</f>
        <v/>
      </c>
      <c r="J9" s="101"/>
      <c r="K9" s="92" t="str">
        <f>+IF(J9="","",(LOOKUP(J9,CriterioControl,CriteriosControles!$B$2:$B$15)))</f>
        <v/>
      </c>
      <c r="L9" s="101"/>
      <c r="M9" s="92" t="str">
        <f>+IF(L9="","",(LOOKUP(L9,CriterioControl,CriteriosControles!$B$2:$B$15)))</f>
        <v/>
      </c>
      <c r="N9" s="93"/>
      <c r="O9" s="92" t="str">
        <f>+IF(N9="","",(LOOKUP(N9,CriterioControl,CriteriosControles!$B$2:$B$15)))</f>
        <v/>
      </c>
      <c r="P9" s="93"/>
      <c r="Q9" s="92" t="str">
        <f>+IF(P9="","",(LOOKUP(P9,CriterioControl,CriteriosControles!$B$2:$B$15)))</f>
        <v/>
      </c>
      <c r="R9" s="93"/>
      <c r="S9" s="92" t="str">
        <f>+IF(R9="","",(LOOKUP(R9,CriterioControl,CriteriosControles!$B$2:$B$15)))</f>
        <v/>
      </c>
      <c r="T9" s="93"/>
      <c r="U9" s="92" t="str">
        <f>+IF(T9="","",(LOOKUP(T9,CriterioControl,CriteriosControles!$B$2:$B$15)))</f>
        <v/>
      </c>
      <c r="V9" s="93"/>
      <c r="W9" s="92" t="str">
        <f>+IF(V9="","",(LOOKUP(V9,CriterioControl,CriteriosControles!$B$2:$B$15)))</f>
        <v/>
      </c>
      <c r="X9" s="93"/>
      <c r="Y9" s="92" t="str">
        <f>+IF(X9="","",(LOOKUP(X9,CriterioControl,CriteriosControles!$B$2:$B$15)))</f>
        <v/>
      </c>
      <c r="Z9" s="93"/>
      <c r="AA9" s="92" t="str">
        <f>+IF(Z9="","",(LOOKUP(Z9,CriterioControl,CriteriosControles!$B$2:$B$15)))</f>
        <v/>
      </c>
      <c r="AB9" s="94">
        <f t="shared" si="1"/>
        <v>0.9</v>
      </c>
      <c r="AC9" s="94">
        <f t="shared" si="2"/>
        <v>9.9999999999999978E-2</v>
      </c>
      <c r="AD9" s="95">
        <f t="shared" si="0"/>
        <v>1.1999999999999997</v>
      </c>
    </row>
    <row r="10" spans="1:30" ht="25.5" x14ac:dyDescent="0.25">
      <c r="A10" s="69" t="s">
        <v>189</v>
      </c>
      <c r="B10" s="93">
        <f>Riesgos!I11</f>
        <v>4</v>
      </c>
      <c r="C10" s="92">
        <v>1</v>
      </c>
      <c r="D10" s="101" t="s">
        <v>139</v>
      </c>
      <c r="E10" s="92">
        <f>+IF(D10="","",(LOOKUP(D10,CriterioControl,CriteriosControles!$B$2:$B$15)))</f>
        <v>5</v>
      </c>
      <c r="F10" s="101"/>
      <c r="G10" s="92" t="str">
        <f>+IF(F10="","",(LOOKUP(F10,CriterioControl,CriteriosControles!$B$2:$B$15)))</f>
        <v/>
      </c>
      <c r="H10" s="101"/>
      <c r="I10" s="92" t="str">
        <f>+IF(H10="","",(LOOKUP(H10,CriterioControl,CriteriosControles!$B$2:$B$15)))</f>
        <v/>
      </c>
      <c r="J10" s="101"/>
      <c r="K10" s="92" t="str">
        <f>+IF(J10="","",(LOOKUP(J10,CriterioControl,CriteriosControles!$B$2:$B$15)))</f>
        <v/>
      </c>
      <c r="L10" s="101"/>
      <c r="M10" s="92" t="str">
        <f>+IF(L10="","",(LOOKUP(L10,CriterioControl,CriteriosControles!$B$2:$B$15)))</f>
        <v/>
      </c>
      <c r="N10" s="93"/>
      <c r="O10" s="92" t="str">
        <f>+IF(N10="","",(LOOKUP(N10,CriterioControl,CriteriosControles!$B$2:$B$15)))</f>
        <v/>
      </c>
      <c r="P10" s="93"/>
      <c r="Q10" s="92" t="str">
        <f>+IF(P10="","",(LOOKUP(P10,CriterioControl,CriteriosControles!$B$2:$B$15)))</f>
        <v/>
      </c>
      <c r="R10" s="93"/>
      <c r="S10" s="92" t="str">
        <f>+IF(R10="","",(LOOKUP(R10,CriterioControl,CriteriosControles!$B$2:$B$15)))</f>
        <v/>
      </c>
      <c r="T10" s="93"/>
      <c r="U10" s="92" t="str">
        <f>+IF(T10="","",(LOOKUP(T10,CriterioControl,CriteriosControles!$B$2:$B$15)))</f>
        <v/>
      </c>
      <c r="V10" s="93"/>
      <c r="W10" s="92" t="str">
        <f>+IF(V10="","",(LOOKUP(V10,CriterioControl,CriteriosControles!$B$2:$B$15)))</f>
        <v/>
      </c>
      <c r="X10" s="93"/>
      <c r="Y10" s="92" t="str">
        <f>+IF(X10="","",(LOOKUP(X10,CriterioControl,CriteriosControles!$B$2:$B$15)))</f>
        <v/>
      </c>
      <c r="Z10" s="93"/>
      <c r="AA10" s="92" t="str">
        <f>+IF(Z10="","",(LOOKUP(Z10,CriterioControl,CriteriosControles!$B$2:$B$15)))</f>
        <v/>
      </c>
      <c r="AB10" s="94">
        <f t="shared" si="1"/>
        <v>1</v>
      </c>
      <c r="AC10" s="94">
        <f t="shared" si="2"/>
        <v>0</v>
      </c>
      <c r="AD10" s="95">
        <f t="shared" si="0"/>
        <v>0</v>
      </c>
    </row>
    <row r="11" spans="1:30" ht="45" x14ac:dyDescent="0.25">
      <c r="A11" s="69" t="s">
        <v>190</v>
      </c>
      <c r="B11" s="93">
        <f>Riesgos!I12</f>
        <v>12</v>
      </c>
      <c r="C11" s="92">
        <v>4</v>
      </c>
      <c r="D11" s="101" t="s">
        <v>143</v>
      </c>
      <c r="E11" s="92">
        <f>+IF(D11="","",(LOOKUP(D11,CriterioControl,CriteriosControles!$B$2:$B$15)))</f>
        <v>4</v>
      </c>
      <c r="F11" s="101" t="s">
        <v>139</v>
      </c>
      <c r="G11" s="92">
        <f>+IF(F11="","",(LOOKUP(F11,CriterioControl,CriteriosControles!$B$2:$B$15)))</f>
        <v>5</v>
      </c>
      <c r="H11" s="101" t="s">
        <v>139</v>
      </c>
      <c r="I11" s="92">
        <f>+IF(H11="","",(LOOKUP(H11,CriterioControl,CriteriosControles!$B$2:$B$15)))</f>
        <v>5</v>
      </c>
      <c r="J11" s="101" t="s">
        <v>142</v>
      </c>
      <c r="K11" s="92">
        <f>+IF(J11="","",(LOOKUP(J11,CriterioControl,CriteriosControles!$B$2:$B$15)))</f>
        <v>3</v>
      </c>
      <c r="L11" s="101"/>
      <c r="M11" s="92" t="str">
        <f>+IF(L11="","",(LOOKUP(L11,CriterioControl,CriteriosControles!$B$2:$B$15)))</f>
        <v/>
      </c>
      <c r="N11" s="93"/>
      <c r="O11" s="92" t="str">
        <f>+IF(N11="","",(LOOKUP(N11,CriterioControl,CriteriosControles!$B$2:$B$15)))</f>
        <v/>
      </c>
      <c r="P11" s="93"/>
      <c r="Q11" s="92" t="str">
        <f>+IF(P11="","",(LOOKUP(P11,CriterioControl,CriteriosControles!$B$2:$B$15)))</f>
        <v/>
      </c>
      <c r="R11" s="93"/>
      <c r="S11" s="92" t="str">
        <f>+IF(R11="","",(LOOKUP(R11,CriterioControl,CriteriosControles!$B$2:$B$15)))</f>
        <v/>
      </c>
      <c r="T11" s="93"/>
      <c r="U11" s="92" t="str">
        <f>+IF(T11="","",(LOOKUP(T11,CriterioControl,CriteriosControles!$B$2:$B$15)))</f>
        <v/>
      </c>
      <c r="V11" s="93"/>
      <c r="W11" s="92" t="str">
        <f>+IF(V11="","",(LOOKUP(V11,CriterioControl,CriteriosControles!$B$2:$B$15)))</f>
        <v/>
      </c>
      <c r="X11" s="93"/>
      <c r="Y11" s="92" t="str">
        <f>+IF(X11="","",(LOOKUP(X11,CriterioControl,CriteriosControles!$B$2:$B$15)))</f>
        <v/>
      </c>
      <c r="Z11" s="93"/>
      <c r="AA11" s="92" t="str">
        <f>+IF(Z11="","",(LOOKUP(Z11,CriterioControl,CriteriosControles!$B$2:$B$15)))</f>
        <v/>
      </c>
      <c r="AB11" s="94">
        <f t="shared" si="1"/>
        <v>0.85</v>
      </c>
      <c r="AC11" s="94">
        <f t="shared" si="2"/>
        <v>0.15000000000000002</v>
      </c>
      <c r="AD11" s="95">
        <f>AC11*B11</f>
        <v>1.8000000000000003</v>
      </c>
    </row>
    <row r="12" spans="1:30" x14ac:dyDescent="0.25">
      <c r="A12" s="69" t="s">
        <v>190</v>
      </c>
      <c r="B12" s="93">
        <f>Riesgos!I13</f>
        <v>4</v>
      </c>
      <c r="C12" s="92">
        <v>1</v>
      </c>
      <c r="D12" s="101" t="s">
        <v>143</v>
      </c>
      <c r="E12" s="92">
        <f>+IF(D12="","",(LOOKUP(D12,CriterioControl,CriteriosControles!$B$2:$B$15)))</f>
        <v>4</v>
      </c>
      <c r="F12" s="101"/>
      <c r="G12" s="92" t="str">
        <f>+IF(F12="","",(LOOKUP(F12,CriterioControl,CriteriosControles!$B$2:$B$15)))</f>
        <v/>
      </c>
      <c r="H12" s="101"/>
      <c r="I12" s="92" t="str">
        <f>+IF(H12="","",(LOOKUP(H12,CriterioControl,CriteriosControles!$B$2:$B$15)))</f>
        <v/>
      </c>
      <c r="J12" s="101"/>
      <c r="K12" s="92" t="str">
        <f>+IF(J12="","",(LOOKUP(J12,CriterioControl,CriteriosControles!$B$2:$B$15)))</f>
        <v/>
      </c>
      <c r="L12" s="101"/>
      <c r="M12" s="92" t="str">
        <f>+IF(L12="","",(LOOKUP(L12,CriterioControl,CriteriosControles!$B$2:$B$15)))</f>
        <v/>
      </c>
      <c r="N12" s="93"/>
      <c r="O12" s="92" t="str">
        <f>+IF(N12="","",(LOOKUP(N12,CriterioControl,CriteriosControles!$B$2:$B$15)))</f>
        <v/>
      </c>
      <c r="P12" s="93"/>
      <c r="Q12" s="92" t="str">
        <f>+IF(P12="","",(LOOKUP(P12,CriterioControl,CriteriosControles!$B$2:$B$15)))</f>
        <v/>
      </c>
      <c r="R12" s="93"/>
      <c r="S12" s="92" t="str">
        <f>+IF(R12="","",(LOOKUP(R12,CriterioControl,CriteriosControles!$B$2:$B$15)))</f>
        <v/>
      </c>
      <c r="T12" s="93"/>
      <c r="U12" s="92" t="str">
        <f>+IF(T12="","",(LOOKUP(T12,CriterioControl,CriteriosControles!$B$2:$B$15)))</f>
        <v/>
      </c>
      <c r="V12" s="93"/>
      <c r="W12" s="92" t="str">
        <f>+IF(V12="","",(LOOKUP(V12,CriterioControl,CriteriosControles!$B$2:$B$15)))</f>
        <v/>
      </c>
      <c r="X12" s="93"/>
      <c r="Y12" s="92" t="str">
        <f>+IF(X12="","",(LOOKUP(X12,CriterioControl,CriteriosControles!$B$2:$B$15)))</f>
        <v/>
      </c>
      <c r="Z12" s="93"/>
      <c r="AA12" s="92" t="str">
        <f>+IF(Z12="","",(LOOKUP(Z12,CriterioControl,CriteriosControles!$B$2:$B$15)))</f>
        <v/>
      </c>
      <c r="AB12" s="94">
        <f t="shared" si="1"/>
        <v>0.8</v>
      </c>
      <c r="AC12" s="94">
        <f t="shared" si="2"/>
        <v>0.19999999999999996</v>
      </c>
      <c r="AD12" s="95">
        <f>AC12*B12</f>
        <v>0.79999999999999982</v>
      </c>
    </row>
    <row r="13" spans="1:30" ht="45" x14ac:dyDescent="0.25">
      <c r="A13" s="69" t="s">
        <v>193</v>
      </c>
      <c r="B13" s="93">
        <f>Riesgos!I14</f>
        <v>4</v>
      </c>
      <c r="C13" s="92">
        <v>4</v>
      </c>
      <c r="D13" s="101" t="s">
        <v>139</v>
      </c>
      <c r="E13" s="92">
        <f>+IF(D13="","",(LOOKUP(D13,CriterioControl,CriteriosControles!$B$2:$B$15)))</f>
        <v>5</v>
      </c>
      <c r="F13" s="101" t="s">
        <v>139</v>
      </c>
      <c r="G13" s="92">
        <f>+IF(F13="","",(LOOKUP(F13,CriterioControl,CriteriosControles!$B$2:$B$15)))</f>
        <v>5</v>
      </c>
      <c r="H13" s="101" t="s">
        <v>139</v>
      </c>
      <c r="I13" s="92">
        <f>+IF(H13="","",(LOOKUP(H13,CriterioControl,CriteriosControles!$B$2:$B$15)))</f>
        <v>5</v>
      </c>
      <c r="J13" s="101" t="s">
        <v>139</v>
      </c>
      <c r="K13" s="92">
        <f>+IF(J13="","",(LOOKUP(J13,CriterioControl,CriteriosControles!$B$2:$B$15)))</f>
        <v>5</v>
      </c>
      <c r="L13" s="101"/>
      <c r="M13" s="92" t="str">
        <f>+IF(L13="","",(LOOKUP(L13,CriterioControl,CriteriosControles!$B$2:$B$15)))</f>
        <v/>
      </c>
      <c r="N13" s="93"/>
      <c r="O13" s="92" t="str">
        <f>+IF(N13="","",(LOOKUP(N13,CriterioControl,CriteriosControles!$B$2:$B$15)))</f>
        <v/>
      </c>
      <c r="P13" s="93"/>
      <c r="Q13" s="92" t="str">
        <f>+IF(P13="","",(LOOKUP(P13,CriterioControl,CriteriosControles!$B$2:$B$15)))</f>
        <v/>
      </c>
      <c r="R13" s="93"/>
      <c r="S13" s="92" t="str">
        <f>+IF(R13="","",(LOOKUP(R13,CriterioControl,CriteriosControles!$B$2:$B$15)))</f>
        <v/>
      </c>
      <c r="T13" s="93"/>
      <c r="U13" s="92" t="str">
        <f>+IF(T13="","",(LOOKUP(T13,CriterioControl,CriteriosControles!$B$2:$B$15)))</f>
        <v/>
      </c>
      <c r="V13" s="93"/>
      <c r="W13" s="92" t="str">
        <f>+IF(V13="","",(LOOKUP(V13,CriterioControl,CriteriosControles!$B$2:$B$15)))</f>
        <v/>
      </c>
      <c r="X13" s="93"/>
      <c r="Y13" s="92" t="str">
        <f>+IF(X13="","",(LOOKUP(X13,CriterioControl,CriteriosControles!$B$2:$B$15)))</f>
        <v/>
      </c>
      <c r="Z13" s="93"/>
      <c r="AA13" s="92" t="str">
        <f>+IF(Z13="","",(LOOKUP(Z13,CriterioControl,CriteriosControles!$B$2:$B$15)))</f>
        <v/>
      </c>
      <c r="AB13" s="94">
        <f t="shared" si="1"/>
        <v>1</v>
      </c>
      <c r="AC13" s="94">
        <f t="shared" si="2"/>
        <v>0</v>
      </c>
      <c r="AD13" s="95">
        <f t="shared" ref="AD13:AD23" si="3">B13*AC13</f>
        <v>0</v>
      </c>
    </row>
    <row r="14" spans="1:30" ht="45" x14ac:dyDescent="0.25">
      <c r="A14" s="69" t="s">
        <v>190</v>
      </c>
      <c r="B14" s="93">
        <f>Riesgos!I15</f>
        <v>12</v>
      </c>
      <c r="C14" s="92">
        <v>4</v>
      </c>
      <c r="D14" s="101" t="s">
        <v>139</v>
      </c>
      <c r="E14" s="92">
        <f>+IF(D14="","",(LOOKUP(D14,CriterioControl,CriteriosControles!$B$2:$B$15)))</f>
        <v>5</v>
      </c>
      <c r="F14" s="101" t="s">
        <v>139</v>
      </c>
      <c r="G14" s="92">
        <f>+IF(F14="","",(LOOKUP(F14,CriterioControl,CriteriosControles!$B$2:$B$15)))</f>
        <v>5</v>
      </c>
      <c r="H14" s="101" t="s">
        <v>139</v>
      </c>
      <c r="I14" s="92">
        <f>+IF(H14="","",(LOOKUP(H14,CriterioControl,CriteriosControles!$B$2:$B$15)))</f>
        <v>5</v>
      </c>
      <c r="J14" s="101" t="s">
        <v>139</v>
      </c>
      <c r="K14" s="92">
        <f>+IF(J14="","",(LOOKUP(J14,CriterioControl,CriteriosControles!$B$2:$B$15)))</f>
        <v>5</v>
      </c>
      <c r="L14" s="101"/>
      <c r="M14" s="92" t="str">
        <f>+IF(L14="","",(LOOKUP(L14,CriterioControl,CriteriosControles!$B$2:$B$15)))</f>
        <v/>
      </c>
      <c r="N14" s="93"/>
      <c r="O14" s="92" t="str">
        <f>+IF(N14="","",(LOOKUP(N14,CriterioControl,CriteriosControles!$B$2:$B$15)))</f>
        <v/>
      </c>
      <c r="P14" s="93"/>
      <c r="Q14" s="92" t="str">
        <f>+IF(P14="","",(LOOKUP(P14,CriterioControl,CriteriosControles!$B$2:$B$15)))</f>
        <v/>
      </c>
      <c r="R14" s="93"/>
      <c r="S14" s="92" t="str">
        <f>+IF(R14="","",(LOOKUP(R14,CriterioControl,CriteriosControles!$B$2:$B$15)))</f>
        <v/>
      </c>
      <c r="T14" s="93"/>
      <c r="U14" s="92" t="str">
        <f>+IF(T14="","",(LOOKUP(T14,CriterioControl,CriteriosControles!$B$2:$B$15)))</f>
        <v/>
      </c>
      <c r="V14" s="93"/>
      <c r="W14" s="92" t="str">
        <f>+IF(V14="","",(LOOKUP(V14,CriterioControl,CriteriosControles!$B$2:$B$15)))</f>
        <v/>
      </c>
      <c r="X14" s="93"/>
      <c r="Y14" s="92" t="str">
        <f>+IF(X14="","",(LOOKUP(X14,CriterioControl,CriteriosControles!$B$2:$B$15)))</f>
        <v/>
      </c>
      <c r="Z14" s="93"/>
      <c r="AA14" s="92" t="str">
        <f>+IF(Z14="","",(LOOKUP(Z14,CriterioControl,CriteriosControles!$B$2:$B$15)))</f>
        <v/>
      </c>
      <c r="AB14" s="94">
        <f t="shared" si="1"/>
        <v>1</v>
      </c>
      <c r="AC14" s="94">
        <f t="shared" si="2"/>
        <v>0</v>
      </c>
      <c r="AD14" s="95">
        <f t="shared" si="3"/>
        <v>0</v>
      </c>
    </row>
    <row r="15" spans="1:30" ht="45" x14ac:dyDescent="0.25">
      <c r="A15" s="69" t="s">
        <v>190</v>
      </c>
      <c r="B15" s="93">
        <f>Riesgos!I16</f>
        <v>9</v>
      </c>
      <c r="C15" s="92">
        <v>4</v>
      </c>
      <c r="D15" s="101" t="s">
        <v>139</v>
      </c>
      <c r="E15" s="92">
        <f>+IF(D15="","",(LOOKUP(D15,CriterioControl,CriteriosControles!$B$2:$B$15)))</f>
        <v>5</v>
      </c>
      <c r="F15" s="101" t="s">
        <v>139</v>
      </c>
      <c r="G15" s="92">
        <f>+IF(F15="","",(LOOKUP(F15,CriterioControl,CriteriosControles!$B$2:$B$15)))</f>
        <v>5</v>
      </c>
      <c r="H15" s="101" t="s">
        <v>139</v>
      </c>
      <c r="I15" s="92">
        <f>+IF(H15="","",(LOOKUP(H15,CriterioControl,CriteriosControles!$B$2:$B$15)))</f>
        <v>5</v>
      </c>
      <c r="J15" s="101" t="s">
        <v>139</v>
      </c>
      <c r="K15" s="92">
        <f>+IF(J15="","",(LOOKUP(J15,CriterioControl,CriteriosControles!$B$2:$B$15)))</f>
        <v>5</v>
      </c>
      <c r="L15" s="101"/>
      <c r="M15" s="92" t="str">
        <f>+IF(L15="","",(LOOKUP(L15,CriterioControl,CriteriosControles!$B$2:$B$15)))</f>
        <v/>
      </c>
      <c r="N15" s="93"/>
      <c r="O15" s="92" t="str">
        <f>+IF(N15="","",(LOOKUP(N15,CriterioControl,CriteriosControles!$B$2:$B$15)))</f>
        <v/>
      </c>
      <c r="P15" s="93"/>
      <c r="Q15" s="92" t="str">
        <f>+IF(P15="","",(LOOKUP(P15,CriterioControl,CriteriosControles!$B$2:$B$15)))</f>
        <v/>
      </c>
      <c r="R15" s="93"/>
      <c r="S15" s="92" t="str">
        <f>+IF(R15="","",(LOOKUP(R15,CriterioControl,CriteriosControles!$B$2:$B$15)))</f>
        <v/>
      </c>
      <c r="T15" s="93"/>
      <c r="U15" s="92" t="str">
        <f>+IF(T15="","",(LOOKUP(T15,CriterioControl,CriteriosControles!$B$2:$B$15)))</f>
        <v/>
      </c>
      <c r="V15" s="93"/>
      <c r="W15" s="92" t="str">
        <f>+IF(V15="","",(LOOKUP(V15,CriterioControl,CriteriosControles!$B$2:$B$15)))</f>
        <v/>
      </c>
      <c r="X15" s="93"/>
      <c r="Y15" s="92" t="str">
        <f>+IF(X15="","",(LOOKUP(X15,CriterioControl,CriteriosControles!$B$2:$B$15)))</f>
        <v/>
      </c>
      <c r="Z15" s="93"/>
      <c r="AA15" s="92" t="str">
        <f>+IF(Z15="","",(LOOKUP(Z15,CriterioControl,CriteriosControles!$B$2:$B$15)))</f>
        <v/>
      </c>
      <c r="AB15" s="94">
        <f t="shared" si="1"/>
        <v>1</v>
      </c>
      <c r="AC15" s="94">
        <f t="shared" si="2"/>
        <v>0</v>
      </c>
      <c r="AD15" s="95">
        <f t="shared" si="3"/>
        <v>0</v>
      </c>
    </row>
    <row r="16" spans="1:30" ht="45" x14ac:dyDescent="0.25">
      <c r="A16" s="54" t="s">
        <v>189</v>
      </c>
      <c r="B16" s="93">
        <f>Riesgos!I17</f>
        <v>12</v>
      </c>
      <c r="C16" s="92">
        <v>3</v>
      </c>
      <c r="D16" s="101" t="s">
        <v>143</v>
      </c>
      <c r="E16" s="92">
        <f>+IF(D16="","",(LOOKUP(D16,CriterioControl,CriteriosControles!$B$2:$B$15)))</f>
        <v>4</v>
      </c>
      <c r="F16" s="101" t="s">
        <v>143</v>
      </c>
      <c r="G16" s="92">
        <f>+IF(F16="","",(LOOKUP(F16,CriterioControl,CriteriosControles!$B$2:$B$15)))</f>
        <v>4</v>
      </c>
      <c r="H16" s="101" t="s">
        <v>139</v>
      </c>
      <c r="I16" s="92">
        <f>+IF(H16="","",(LOOKUP(H16,CriterioControl,CriteriosControles!$B$2:$B$15)))</f>
        <v>5</v>
      </c>
      <c r="J16" s="101"/>
      <c r="K16" s="92" t="str">
        <f>+IF(J16="","",(LOOKUP(J16,CriterioControl,CriteriosControles!$B$2:$B$15)))</f>
        <v/>
      </c>
      <c r="L16" s="101"/>
      <c r="M16" s="92" t="str">
        <f>+IF(L16="","",(LOOKUP(L16,CriterioControl,CriteriosControles!$B$2:$B$15)))</f>
        <v/>
      </c>
      <c r="N16" s="93"/>
      <c r="O16" s="92" t="str">
        <f>+IF(N16="","",(LOOKUP(N16,CriterioControl,CriteriosControles!$B$2:$B$15)))</f>
        <v/>
      </c>
      <c r="P16" s="93"/>
      <c r="Q16" s="92" t="str">
        <f>+IF(P16="","",(LOOKUP(P16,CriterioControl,CriteriosControles!$B$2:$B$15)))</f>
        <v/>
      </c>
      <c r="R16" s="93"/>
      <c r="S16" s="92" t="str">
        <f>+IF(R16="","",(LOOKUP(R16,CriterioControl,CriteriosControles!$B$2:$B$15)))</f>
        <v/>
      </c>
      <c r="T16" s="93"/>
      <c r="U16" s="92" t="str">
        <f>+IF(T16="","",(LOOKUP(T16,CriterioControl,CriteriosControles!$B$2:$B$15)))</f>
        <v/>
      </c>
      <c r="V16" s="93"/>
      <c r="W16" s="92" t="str">
        <f>+IF(V16="","",(LOOKUP(V16,CriterioControl,CriteriosControles!$B$2:$B$15)))</f>
        <v/>
      </c>
      <c r="X16" s="93"/>
      <c r="Y16" s="92" t="str">
        <f>+IF(X16="","",(LOOKUP(X16,CriterioControl,CriteriosControles!$B$2:$B$15)))</f>
        <v/>
      </c>
      <c r="Z16" s="93"/>
      <c r="AA16" s="92" t="str">
        <f>+IF(Z16="","",(LOOKUP(Z16,CriterioControl,CriteriosControles!$B$2:$B$15)))</f>
        <v/>
      </c>
      <c r="AB16" s="94">
        <f t="shared" si="1"/>
        <v>0.8666666666666667</v>
      </c>
      <c r="AC16" s="94">
        <f t="shared" si="2"/>
        <v>0.1333333333333333</v>
      </c>
      <c r="AD16" s="95">
        <f t="shared" si="3"/>
        <v>1.5999999999999996</v>
      </c>
    </row>
    <row r="17" spans="1:30" ht="45" x14ac:dyDescent="0.25">
      <c r="A17" s="69" t="s">
        <v>190</v>
      </c>
      <c r="B17" s="93">
        <f>Riesgos!I18</f>
        <v>9</v>
      </c>
      <c r="C17" s="92">
        <v>3</v>
      </c>
      <c r="D17" s="101" t="s">
        <v>140</v>
      </c>
      <c r="E17" s="92">
        <f>+IF(D17="","",(LOOKUP(D17,CriterioControl,CriteriosControles!$B$2:$B$15)))</f>
        <v>1</v>
      </c>
      <c r="F17" s="101" t="s">
        <v>140</v>
      </c>
      <c r="G17" s="92">
        <f>+IF(F17="","",(LOOKUP(F17,CriterioControl,CriteriosControles!$B$2:$B$15)))</f>
        <v>1</v>
      </c>
      <c r="H17" s="101" t="s">
        <v>136</v>
      </c>
      <c r="I17" s="92">
        <f>+IF(H17="","",(LOOKUP(H17,CriterioControl,CriteriosControles!$B$2:$B$15)))</f>
        <v>1</v>
      </c>
      <c r="J17" s="101"/>
      <c r="K17" s="92" t="str">
        <f>+IF(J17="","",(LOOKUP(J17,CriterioControl,CriteriosControles!$B$2:$B$15)))</f>
        <v/>
      </c>
      <c r="L17" s="101"/>
      <c r="M17" s="92" t="str">
        <f>+IF(L17="","",(LOOKUP(L17,CriterioControl,CriteriosControles!$B$2:$B$15)))</f>
        <v/>
      </c>
      <c r="N17" s="93"/>
      <c r="O17" s="92" t="str">
        <f>+IF(N17="","",(LOOKUP(N17,CriterioControl,CriteriosControles!$B$2:$B$15)))</f>
        <v/>
      </c>
      <c r="P17" s="93"/>
      <c r="Q17" s="92" t="str">
        <f>+IF(P17="","",(LOOKUP(P17,CriterioControl,CriteriosControles!$B$2:$B$15)))</f>
        <v/>
      </c>
      <c r="R17" s="93"/>
      <c r="S17" s="92" t="str">
        <f>+IF(R17="","",(LOOKUP(R17,CriterioControl,CriteriosControles!$B$2:$B$15)))</f>
        <v/>
      </c>
      <c r="T17" s="93"/>
      <c r="U17" s="92" t="str">
        <f>+IF(T17="","",(LOOKUP(T17,CriterioControl,CriteriosControles!$B$2:$B$15)))</f>
        <v/>
      </c>
      <c r="V17" s="93"/>
      <c r="W17" s="92" t="str">
        <f>+IF(V17="","",(LOOKUP(V17,CriterioControl,CriteriosControles!$B$2:$B$15)))</f>
        <v/>
      </c>
      <c r="X17" s="93"/>
      <c r="Y17" s="92" t="str">
        <f>+IF(X17="","",(LOOKUP(X17,CriterioControl,CriteriosControles!$B$2:$B$15)))</f>
        <v/>
      </c>
      <c r="Z17" s="93"/>
      <c r="AA17" s="92" t="str">
        <f>+IF(Z17="","",(LOOKUP(Z17,CriterioControl,CriteriosControles!$B$2:$B$15)))</f>
        <v/>
      </c>
      <c r="AB17" s="94">
        <f t="shared" si="1"/>
        <v>0.2</v>
      </c>
      <c r="AC17" s="94">
        <f t="shared" ref="AC17:AC23" si="4">1-AB17</f>
        <v>0.8</v>
      </c>
      <c r="AD17" s="95">
        <f t="shared" si="3"/>
        <v>7.2</v>
      </c>
    </row>
    <row r="18" spans="1:30" ht="45" x14ac:dyDescent="0.25">
      <c r="A18" s="69" t="s">
        <v>190</v>
      </c>
      <c r="B18" s="93">
        <f>Riesgos!I19</f>
        <v>9</v>
      </c>
      <c r="C18" s="92">
        <v>3</v>
      </c>
      <c r="D18" s="101" t="s">
        <v>143</v>
      </c>
      <c r="E18" s="92">
        <f>+IF(D18="","",(LOOKUP(D18,CriterioControl,CriteriosControles!$B$2:$B$15)))</f>
        <v>4</v>
      </c>
      <c r="F18" s="101" t="s">
        <v>139</v>
      </c>
      <c r="G18" s="92">
        <f>+IF(F18="","",(LOOKUP(F18,CriterioControl,CriteriosControles!$B$2:$B$15)))</f>
        <v>5</v>
      </c>
      <c r="H18" s="101" t="s">
        <v>143</v>
      </c>
      <c r="I18" s="92">
        <f>+IF(H18="","",(LOOKUP(H18,CriterioControl,CriteriosControles!$B$2:$B$15)))</f>
        <v>4</v>
      </c>
      <c r="J18" s="101"/>
      <c r="K18" s="92" t="str">
        <f>+IF(J18="","",(LOOKUP(J18,CriterioControl,CriteriosControles!$B$2:$B$15)))</f>
        <v/>
      </c>
      <c r="L18" s="101"/>
      <c r="M18" s="92" t="str">
        <f>+IF(L18="","",(LOOKUP(L18,CriterioControl,CriteriosControles!$B$2:$B$15)))</f>
        <v/>
      </c>
      <c r="N18" s="93"/>
      <c r="O18" s="92" t="str">
        <f>+IF(N18="","",(LOOKUP(N18,CriterioControl,CriteriosControles!$B$2:$B$15)))</f>
        <v/>
      </c>
      <c r="P18" s="93"/>
      <c r="Q18" s="92" t="str">
        <f>+IF(P18="","",(LOOKUP(P18,CriterioControl,CriteriosControles!$B$2:$B$15)))</f>
        <v/>
      </c>
      <c r="R18" s="93"/>
      <c r="S18" s="92" t="str">
        <f>+IF(R18="","",(LOOKUP(R18,CriterioControl,CriteriosControles!$B$2:$B$15)))</f>
        <v/>
      </c>
      <c r="T18" s="93"/>
      <c r="U18" s="92" t="str">
        <f>+IF(T18="","",(LOOKUP(T18,CriterioControl,CriteriosControles!$B$2:$B$15)))</f>
        <v/>
      </c>
      <c r="V18" s="93"/>
      <c r="W18" s="92" t="str">
        <f>+IF(V18="","",(LOOKUP(V18,CriterioControl,CriteriosControles!$B$2:$B$15)))</f>
        <v/>
      </c>
      <c r="X18" s="93"/>
      <c r="Y18" s="92" t="str">
        <f>+IF(X18="","",(LOOKUP(X18,CriterioControl,CriteriosControles!$B$2:$B$15)))</f>
        <v/>
      </c>
      <c r="Z18" s="93"/>
      <c r="AA18" s="92" t="str">
        <f>+IF(Z18="","",(LOOKUP(Z18,CriterioControl,CriteriosControles!$B$2:$B$15)))</f>
        <v/>
      </c>
      <c r="AB18" s="94">
        <f t="shared" si="1"/>
        <v>0.8666666666666667</v>
      </c>
      <c r="AC18" s="94">
        <f t="shared" si="4"/>
        <v>0.1333333333333333</v>
      </c>
      <c r="AD18" s="95">
        <f t="shared" si="3"/>
        <v>1.1999999999999997</v>
      </c>
    </row>
    <row r="19" spans="1:30" ht="45" x14ac:dyDescent="0.25">
      <c r="A19" s="69" t="s">
        <v>190</v>
      </c>
      <c r="B19" s="93">
        <f>Riesgos!I20</f>
        <v>9</v>
      </c>
      <c r="C19" s="92">
        <v>4</v>
      </c>
      <c r="D19" s="101" t="s">
        <v>140</v>
      </c>
      <c r="E19" s="92">
        <f>+IF(D19="","",(LOOKUP(D19,CriterioControl,CriteriosControles!$B$2:$B$15)))</f>
        <v>1</v>
      </c>
      <c r="F19" s="101" t="s">
        <v>140</v>
      </c>
      <c r="G19" s="92">
        <f>+IF(F19="","",(LOOKUP(F19,CriterioControl,CriteriosControles!$B$2:$B$15)))</f>
        <v>1</v>
      </c>
      <c r="H19" s="101" t="s">
        <v>140</v>
      </c>
      <c r="I19" s="92">
        <f>+IF(H19="","",(LOOKUP(H19,CriterioControl,CriteriosControles!$B$2:$B$15)))</f>
        <v>1</v>
      </c>
      <c r="J19" s="101" t="s">
        <v>136</v>
      </c>
      <c r="K19" s="92">
        <f>+IF(J19="","",(LOOKUP(J19,CriterioControl,CriteriosControles!$B$2:$B$15)))</f>
        <v>1</v>
      </c>
      <c r="L19" s="101"/>
      <c r="M19" s="92" t="str">
        <f>+IF(L19="","",(LOOKUP(L19,CriterioControl,CriteriosControles!$B$2:$B$15)))</f>
        <v/>
      </c>
      <c r="N19" s="93"/>
      <c r="O19" s="92" t="str">
        <f>+IF(N19="","",(LOOKUP(N19,CriterioControl,CriteriosControles!$B$2:$B$15)))</f>
        <v/>
      </c>
      <c r="P19" s="93"/>
      <c r="Q19" s="92" t="str">
        <f>+IF(P19="","",(LOOKUP(P19,CriterioControl,CriteriosControles!$B$2:$B$15)))</f>
        <v/>
      </c>
      <c r="R19" s="93"/>
      <c r="S19" s="92" t="str">
        <f>+IF(R19="","",(LOOKUP(R19,CriterioControl,CriteriosControles!$B$2:$B$15)))</f>
        <v/>
      </c>
      <c r="T19" s="93"/>
      <c r="U19" s="92" t="str">
        <f>+IF(T19="","",(LOOKUP(T19,CriterioControl,CriteriosControles!$B$2:$B$15)))</f>
        <v/>
      </c>
      <c r="V19" s="93"/>
      <c r="W19" s="92" t="str">
        <f>+IF(V19="","",(LOOKUP(V19,CriterioControl,CriteriosControles!$B$2:$B$15)))</f>
        <v/>
      </c>
      <c r="X19" s="93"/>
      <c r="Y19" s="92" t="str">
        <f>+IF(X19="","",(LOOKUP(X19,CriterioControl,CriteriosControles!$B$2:$B$15)))</f>
        <v/>
      </c>
      <c r="Z19" s="93"/>
      <c r="AA19" s="92" t="str">
        <f>+IF(Z19="","",(LOOKUP(Z19,CriterioControl,CriteriosControles!$B$2:$B$15)))</f>
        <v/>
      </c>
      <c r="AB19" s="94">
        <f t="shared" si="1"/>
        <v>0.2</v>
      </c>
      <c r="AC19" s="94">
        <f t="shared" si="4"/>
        <v>0.8</v>
      </c>
      <c r="AD19" s="95">
        <f t="shared" si="3"/>
        <v>7.2</v>
      </c>
    </row>
    <row r="20" spans="1:30" ht="30" x14ac:dyDescent="0.25">
      <c r="A20" s="69" t="s">
        <v>190</v>
      </c>
      <c r="B20" s="93">
        <f>Riesgos!I21</f>
        <v>9</v>
      </c>
      <c r="C20" s="92">
        <v>2</v>
      </c>
      <c r="D20" s="101" t="s">
        <v>139</v>
      </c>
      <c r="E20" s="92">
        <f>+IF(D20="","",(LOOKUP(D20,CriterioControl,CriteriosControles!$B$2:$B$15)))</f>
        <v>5</v>
      </c>
      <c r="F20" s="101" t="s">
        <v>139</v>
      </c>
      <c r="G20" s="92">
        <f>+IF(F20="","",(LOOKUP(F20,CriterioControl,CriteriosControles!$B$2:$B$15)))</f>
        <v>5</v>
      </c>
      <c r="H20" s="101"/>
      <c r="I20" s="92" t="str">
        <f>+IF(H20="","",(LOOKUP(H20,CriterioControl,CriteriosControles!$B$2:$B$15)))</f>
        <v/>
      </c>
      <c r="J20" s="101"/>
      <c r="K20" s="92" t="str">
        <f>+IF(J20="","",(LOOKUP(J20,CriterioControl,CriteriosControles!$B$2:$B$15)))</f>
        <v/>
      </c>
      <c r="L20" s="101"/>
      <c r="M20" s="92" t="str">
        <f>+IF(L20="","",(LOOKUP(L20,CriterioControl,CriteriosControles!$B$2:$B$15)))</f>
        <v/>
      </c>
      <c r="N20" s="93"/>
      <c r="O20" s="92" t="str">
        <f>+IF(N20="","",(LOOKUP(N20,CriterioControl,CriteriosControles!$B$2:$B$15)))</f>
        <v/>
      </c>
      <c r="P20" s="93"/>
      <c r="Q20" s="92" t="str">
        <f>+IF(P20="","",(LOOKUP(P20,CriterioControl,CriteriosControles!$B$2:$B$15)))</f>
        <v/>
      </c>
      <c r="R20" s="93"/>
      <c r="S20" s="92" t="str">
        <f>+IF(R20="","",(LOOKUP(R20,CriterioControl,CriteriosControles!$B$2:$B$15)))</f>
        <v/>
      </c>
      <c r="T20" s="93"/>
      <c r="U20" s="92" t="str">
        <f>+IF(T20="","",(LOOKUP(T20,CriterioControl,CriteriosControles!$B$2:$B$15)))</f>
        <v/>
      </c>
      <c r="V20" s="93"/>
      <c r="W20" s="92" t="str">
        <f>+IF(V20="","",(LOOKUP(V20,CriterioControl,CriteriosControles!$B$2:$B$15)))</f>
        <v/>
      </c>
      <c r="X20" s="93"/>
      <c r="Y20" s="92" t="str">
        <f>+IF(X20="","",(LOOKUP(X20,CriterioControl,CriteriosControles!$B$2:$B$15)))</f>
        <v/>
      </c>
      <c r="Z20" s="93"/>
      <c r="AA20" s="92" t="str">
        <f>+IF(Z20="","",(LOOKUP(Z20,CriterioControl,CriteriosControles!$B$2:$B$15)))</f>
        <v/>
      </c>
      <c r="AB20" s="94">
        <f t="shared" si="1"/>
        <v>1</v>
      </c>
      <c r="AC20" s="94">
        <f t="shared" si="4"/>
        <v>0</v>
      </c>
      <c r="AD20" s="95">
        <f t="shared" si="3"/>
        <v>0</v>
      </c>
    </row>
    <row r="21" spans="1:30" x14ac:dyDescent="0.25">
      <c r="A21" s="91"/>
      <c r="B21" s="93">
        <f>Riesgos!I22</f>
        <v>0</v>
      </c>
      <c r="C21" s="92"/>
      <c r="D21" s="101"/>
      <c r="E21" s="92" t="str">
        <f>+IF(D21="","",(LOOKUP(D21,CriterioControl,CriteriosControles!$B$2:$B$15)))</f>
        <v/>
      </c>
      <c r="F21" s="101"/>
      <c r="G21" s="92" t="str">
        <f>+IF(F21="","",(LOOKUP(F21,CriterioControl,CriteriosControles!$B$2:$B$15)))</f>
        <v/>
      </c>
      <c r="H21" s="101"/>
      <c r="I21" s="92" t="str">
        <f>+IF(H21="","",(LOOKUP(H21,CriterioControl,CriteriosControles!$B$2:$B$15)))</f>
        <v/>
      </c>
      <c r="J21" s="101"/>
      <c r="K21" s="92" t="str">
        <f>+IF(J21="","",(LOOKUP(J21,CriterioControl,CriteriosControles!$B$2:$B$15)))</f>
        <v/>
      </c>
      <c r="L21" s="101"/>
      <c r="M21" s="92" t="str">
        <f>+IF(L21="","",(LOOKUP(L21,CriterioControl,CriteriosControles!$B$2:$B$15)))</f>
        <v/>
      </c>
      <c r="N21" s="93"/>
      <c r="O21" s="92" t="str">
        <f>+IF(N21="","",(LOOKUP(N21,CriterioControl,CriteriosControles!$B$2:$B$15)))</f>
        <v/>
      </c>
      <c r="P21" s="93"/>
      <c r="Q21" s="92" t="str">
        <f>+IF(P21="","",(LOOKUP(P21,CriterioControl,CriteriosControles!$B$2:$B$15)))</f>
        <v/>
      </c>
      <c r="R21" s="93"/>
      <c r="S21" s="92" t="str">
        <f>+IF(R21="","",(LOOKUP(R21,CriterioControl,CriteriosControles!$B$2:$B$15)))</f>
        <v/>
      </c>
      <c r="T21" s="93"/>
      <c r="U21" s="92" t="str">
        <f>+IF(T21="","",(LOOKUP(T21,CriterioControl,CriteriosControles!$B$2:$B$15)))</f>
        <v/>
      </c>
      <c r="V21" s="93"/>
      <c r="W21" s="92" t="str">
        <f>+IF(V21="","",(LOOKUP(V21,CriterioControl,CriteriosControles!$B$2:$B$15)))</f>
        <v/>
      </c>
      <c r="X21" s="93"/>
      <c r="Y21" s="92" t="str">
        <f>+IF(X21="","",(LOOKUP(X21,CriterioControl,CriteriosControles!$B$2:$B$15)))</f>
        <v/>
      </c>
      <c r="Z21" s="93"/>
      <c r="AA21" s="92" t="str">
        <f>+IF(Z21="","",(LOOKUP(Z21,CriterioControl,CriteriosControles!$B$2:$B$15)))</f>
        <v/>
      </c>
      <c r="AB21" s="94" t="e">
        <f t="shared" si="1"/>
        <v>#DIV/0!</v>
      </c>
      <c r="AC21" s="94" t="e">
        <f t="shared" si="4"/>
        <v>#DIV/0!</v>
      </c>
      <c r="AD21" s="95" t="e">
        <f t="shared" si="3"/>
        <v>#DIV/0!</v>
      </c>
    </row>
    <row r="22" spans="1:30" x14ac:dyDescent="0.25">
      <c r="A22" s="91">
        <f>Riesgos!C23</f>
        <v>0</v>
      </c>
      <c r="B22" s="93">
        <f>Riesgos!I23</f>
        <v>0</v>
      </c>
      <c r="C22" s="92"/>
      <c r="D22" s="101"/>
      <c r="E22" s="92" t="str">
        <f>+IF(D22="","",(LOOKUP(D22,CriterioControl,CriteriosControles!$B$2:$B$15)))</f>
        <v/>
      </c>
      <c r="F22" s="101"/>
      <c r="G22" s="92" t="str">
        <f>+IF(F22="","",(LOOKUP(F22,CriterioControl,CriteriosControles!$B$2:$B$15)))</f>
        <v/>
      </c>
      <c r="H22" s="101"/>
      <c r="I22" s="92" t="str">
        <f>+IF(H22="","",(LOOKUP(H22,CriterioControl,CriteriosControles!$B$2:$B$15)))</f>
        <v/>
      </c>
      <c r="J22" s="101"/>
      <c r="K22" s="92" t="str">
        <f>+IF(J22="","",(LOOKUP(J22,CriterioControl,CriteriosControles!$B$2:$B$15)))</f>
        <v/>
      </c>
      <c r="L22" s="101"/>
      <c r="M22" s="92" t="str">
        <f>+IF(L22="","",(LOOKUP(L22,CriterioControl,CriteriosControles!$B$2:$B$15)))</f>
        <v/>
      </c>
      <c r="N22" s="93"/>
      <c r="O22" s="92" t="str">
        <f>+IF(N22="","",(LOOKUP(N22,CriterioControl,CriteriosControles!$B$2:$B$15)))</f>
        <v/>
      </c>
      <c r="P22" s="93"/>
      <c r="Q22" s="92" t="str">
        <f>+IF(P22="","",(LOOKUP(P22,CriterioControl,CriteriosControles!$B$2:$B$15)))</f>
        <v/>
      </c>
      <c r="R22" s="93"/>
      <c r="S22" s="92" t="str">
        <f>+IF(R22="","",(LOOKUP(R22,CriterioControl,CriteriosControles!$B$2:$B$15)))</f>
        <v/>
      </c>
      <c r="T22" s="93"/>
      <c r="U22" s="92" t="str">
        <f>+IF(T22="","",(LOOKUP(T22,CriterioControl,CriteriosControles!$B$2:$B$15)))</f>
        <v/>
      </c>
      <c r="V22" s="93"/>
      <c r="W22" s="92" t="str">
        <f>+IF(V22="","",(LOOKUP(V22,CriterioControl,CriteriosControles!$B$2:$B$15)))</f>
        <v/>
      </c>
      <c r="X22" s="93"/>
      <c r="Y22" s="92" t="str">
        <f>+IF(X22="","",(LOOKUP(X22,CriterioControl,CriteriosControles!$B$2:$B$15)))</f>
        <v/>
      </c>
      <c r="Z22" s="93"/>
      <c r="AA22" s="92" t="str">
        <f>+IF(Z22="","",(LOOKUP(Z22,CriterioControl,CriteriosControles!$B$2:$B$15)))</f>
        <v/>
      </c>
      <c r="AB22" s="94" t="e">
        <f t="shared" si="1"/>
        <v>#DIV/0!</v>
      </c>
      <c r="AC22" s="94" t="e">
        <f t="shared" si="4"/>
        <v>#DIV/0!</v>
      </c>
      <c r="AD22" s="95" t="e">
        <f t="shared" si="3"/>
        <v>#DIV/0!</v>
      </c>
    </row>
    <row r="23" spans="1:30" x14ac:dyDescent="0.25">
      <c r="A23" s="91">
        <f>Riesgos!C24</f>
        <v>0</v>
      </c>
      <c r="B23" s="93">
        <f>Riesgos!I24</f>
        <v>0</v>
      </c>
      <c r="C23" s="92"/>
      <c r="D23" s="101"/>
      <c r="E23" s="92" t="str">
        <f>+IF(D23="","",(LOOKUP(D23,CriterioControl,CriteriosControles!$B$2:$B$15)))</f>
        <v/>
      </c>
      <c r="F23" s="101"/>
      <c r="G23" s="92" t="str">
        <f>+IF(F23="","",(LOOKUP(F23,CriterioControl,CriteriosControles!$B$2:$B$15)))</f>
        <v/>
      </c>
      <c r="H23" s="101"/>
      <c r="I23" s="92" t="str">
        <f>+IF(H23="","",(LOOKUP(H23,CriterioControl,CriteriosControles!$B$2:$B$15)))</f>
        <v/>
      </c>
      <c r="J23" s="101"/>
      <c r="K23" s="92" t="str">
        <f>+IF(J23="","",(LOOKUP(J23,CriterioControl,CriteriosControles!$B$2:$B$15)))</f>
        <v/>
      </c>
      <c r="L23" s="101"/>
      <c r="M23" s="92" t="str">
        <f>+IF(L23="","",(LOOKUP(L23,CriterioControl,CriteriosControles!$B$2:$B$15)))</f>
        <v/>
      </c>
      <c r="N23" s="93"/>
      <c r="O23" s="92" t="str">
        <f>+IF(N23="","",(LOOKUP(N23,CriterioControl,CriteriosControles!$B$2:$B$15)))</f>
        <v/>
      </c>
      <c r="P23" s="93"/>
      <c r="Q23" s="92" t="str">
        <f>+IF(P23="","",(LOOKUP(P23,CriterioControl,CriteriosControles!$B$2:$B$15)))</f>
        <v/>
      </c>
      <c r="R23" s="93"/>
      <c r="S23" s="92" t="str">
        <f>+IF(R23="","",(LOOKUP(R23,CriterioControl,CriteriosControles!$B$2:$B$15)))</f>
        <v/>
      </c>
      <c r="T23" s="93"/>
      <c r="U23" s="92" t="str">
        <f>+IF(T23="","",(LOOKUP(T23,CriterioControl,CriteriosControles!$B$2:$B$15)))</f>
        <v/>
      </c>
      <c r="V23" s="93"/>
      <c r="W23" s="92" t="str">
        <f>+IF(V23="","",(LOOKUP(V23,CriterioControl,CriteriosControles!$B$2:$B$15)))</f>
        <v/>
      </c>
      <c r="X23" s="93"/>
      <c r="Y23" s="92" t="str">
        <f>+IF(X23="","",(LOOKUP(X23,CriterioControl,CriteriosControles!$B$2:$B$15)))</f>
        <v/>
      </c>
      <c r="Z23" s="93"/>
      <c r="AA23" s="92" t="str">
        <f>+IF(Z23="","",(LOOKUP(Z23,CriterioControl,CriteriosControles!$B$2:$B$15)))</f>
        <v/>
      </c>
      <c r="AB23" s="94" t="e">
        <f t="shared" si="1"/>
        <v>#DIV/0!</v>
      </c>
      <c r="AC23" s="94" t="e">
        <f t="shared" si="4"/>
        <v>#DIV/0!</v>
      </c>
      <c r="AD23" s="95" t="e">
        <f t="shared" si="3"/>
        <v>#DIV/0!</v>
      </c>
    </row>
  </sheetData>
  <sheetProtection selectLockedCells="1"/>
  <mergeCells count="19">
    <mergeCell ref="D2:E2"/>
    <mergeCell ref="A1:A3"/>
    <mergeCell ref="D1:AA1"/>
    <mergeCell ref="B1:B3"/>
    <mergeCell ref="F2:G2"/>
    <mergeCell ref="H2:I2"/>
    <mergeCell ref="J2:K2"/>
    <mergeCell ref="L2:M2"/>
    <mergeCell ref="N2:O2"/>
    <mergeCell ref="P2:Q2"/>
    <mergeCell ref="R2:S2"/>
    <mergeCell ref="T2:U2"/>
    <mergeCell ref="C1:C3"/>
    <mergeCell ref="AC1:AC3"/>
    <mergeCell ref="AD1:AD3"/>
    <mergeCell ref="V2:W2"/>
    <mergeCell ref="X2:Y2"/>
    <mergeCell ref="Z2:AA2"/>
    <mergeCell ref="AB1:AB3"/>
  </mergeCells>
  <conditionalFormatting sqref="E25:I1048576 E24:H24 D1 E4:E23">
    <cfRule type="cellIs" dxfId="22" priority="44" operator="notEqual">
      <formula>""</formula>
    </cfRule>
  </conditionalFormatting>
  <conditionalFormatting sqref="G4:G23">
    <cfRule type="cellIs" dxfId="21" priority="11" operator="notEqual">
      <formula>""</formula>
    </cfRule>
  </conditionalFormatting>
  <conditionalFormatting sqref="I4:I23">
    <cfRule type="cellIs" dxfId="20" priority="10" operator="notEqual">
      <formula>""</formula>
    </cfRule>
  </conditionalFormatting>
  <conditionalFormatting sqref="K4:K23">
    <cfRule type="cellIs" dxfId="19" priority="9" operator="notEqual">
      <formula>""</formula>
    </cfRule>
  </conditionalFormatting>
  <conditionalFormatting sqref="M4:M23">
    <cfRule type="cellIs" dxfId="18" priority="8" operator="notEqual">
      <formula>""</formula>
    </cfRule>
  </conditionalFormatting>
  <conditionalFormatting sqref="O4:O23">
    <cfRule type="cellIs" dxfId="17" priority="7" operator="notEqual">
      <formula>""</formula>
    </cfRule>
  </conditionalFormatting>
  <conditionalFormatting sqref="Q4:Q23">
    <cfRule type="cellIs" dxfId="16" priority="6" operator="notEqual">
      <formula>""</formula>
    </cfRule>
  </conditionalFormatting>
  <conditionalFormatting sqref="S4:S23">
    <cfRule type="cellIs" dxfId="15" priority="5" operator="notEqual">
      <formula>""</formula>
    </cfRule>
  </conditionalFormatting>
  <conditionalFormatting sqref="U4:U23">
    <cfRule type="cellIs" dxfId="14" priority="4" operator="notEqual">
      <formula>""</formula>
    </cfRule>
  </conditionalFormatting>
  <conditionalFormatting sqref="W4:W23">
    <cfRule type="cellIs" dxfId="13" priority="3" operator="notEqual">
      <formula>""</formula>
    </cfRule>
  </conditionalFormatting>
  <conditionalFormatting sqref="Y4:Y23">
    <cfRule type="cellIs" dxfId="12" priority="2" operator="notEqual">
      <formula>""</formula>
    </cfRule>
  </conditionalFormatting>
  <conditionalFormatting sqref="AA4:AA23">
    <cfRule type="cellIs" dxfId="11" priority="1" operator="notEqual">
      <formula>""</formula>
    </cfRule>
  </conditionalFormatting>
  <dataValidations count="1">
    <dataValidation type="list" allowBlank="1" showInputMessage="1" showErrorMessage="1" sqref="D4:D23 F4:F23 H4:H23 J4:J23 L4:L23 N4:N23 P4:P23 R4:R23 T4:T23 V4:V23 X4:X23 Z4:Z23">
      <formula1>CriterioControl</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0" sqref="B20"/>
    </sheetView>
  </sheetViews>
  <sheetFormatPr baseColWidth="10" defaultRowHeight="15" x14ac:dyDescent="0.25"/>
  <cols>
    <col min="1" max="1" width="46.5703125" bestFit="1" customWidth="1"/>
  </cols>
  <sheetData>
    <row r="1" spans="1:2" x14ac:dyDescent="0.25">
      <c r="A1" s="161" t="s">
        <v>131</v>
      </c>
      <c r="B1" s="161"/>
    </row>
    <row r="2" spans="1:2" x14ac:dyDescent="0.25">
      <c r="A2" t="s">
        <v>134</v>
      </c>
      <c r="B2" s="90" t="s">
        <v>132</v>
      </c>
    </row>
    <row r="3" spans="1:2" x14ac:dyDescent="0.25">
      <c r="A3" t="s">
        <v>135</v>
      </c>
      <c r="B3" s="90" t="s">
        <v>133</v>
      </c>
    </row>
    <row r="4" spans="1:2" x14ac:dyDescent="0.25">
      <c r="A4" t="s">
        <v>136</v>
      </c>
      <c r="B4" s="90">
        <v>1</v>
      </c>
    </row>
    <row r="5" spans="1:2" x14ac:dyDescent="0.25">
      <c r="A5" t="s">
        <v>137</v>
      </c>
      <c r="B5" s="90">
        <v>1</v>
      </c>
    </row>
    <row r="6" spans="1:2" x14ac:dyDescent="0.25">
      <c r="A6" t="s">
        <v>138</v>
      </c>
      <c r="B6" s="90">
        <v>4</v>
      </c>
    </row>
    <row r="7" spans="1:2" x14ac:dyDescent="0.25">
      <c r="A7" t="s">
        <v>139</v>
      </c>
      <c r="B7" s="90">
        <v>5</v>
      </c>
    </row>
    <row r="8" spans="1:2" x14ac:dyDescent="0.25">
      <c r="A8" t="s">
        <v>140</v>
      </c>
      <c r="B8" s="90">
        <v>1</v>
      </c>
    </row>
    <row r="9" spans="1:2" x14ac:dyDescent="0.25">
      <c r="A9" t="s">
        <v>141</v>
      </c>
      <c r="B9" s="90">
        <v>1</v>
      </c>
    </row>
    <row r="10" spans="1:2" x14ac:dyDescent="0.25">
      <c r="A10" t="s">
        <v>142</v>
      </c>
      <c r="B10" s="90">
        <v>3</v>
      </c>
    </row>
    <row r="11" spans="1:2" x14ac:dyDescent="0.25">
      <c r="A11" t="s">
        <v>143</v>
      </c>
      <c r="B11" s="90">
        <v>4</v>
      </c>
    </row>
    <row r="12" spans="1:2" x14ac:dyDescent="0.25">
      <c r="A12" t="s">
        <v>144</v>
      </c>
      <c r="B12" s="90">
        <v>1</v>
      </c>
    </row>
    <row r="13" spans="1:2" x14ac:dyDescent="0.25">
      <c r="A13" t="s">
        <v>145</v>
      </c>
      <c r="B13" s="90">
        <v>1</v>
      </c>
    </row>
    <row r="14" spans="1:2" x14ac:dyDescent="0.25">
      <c r="A14" t="s">
        <v>146</v>
      </c>
      <c r="B14" s="90">
        <v>2</v>
      </c>
    </row>
    <row r="15" spans="1:2" x14ac:dyDescent="0.25">
      <c r="A15" t="s">
        <v>147</v>
      </c>
      <c r="B15" s="90">
        <v>3</v>
      </c>
    </row>
  </sheetData>
  <mergeCells count="1">
    <mergeCell ref="A1:B1"/>
  </mergeCells>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topLeftCell="A16" workbookViewId="0">
      <selection activeCell="D27" sqref="D27"/>
    </sheetView>
  </sheetViews>
  <sheetFormatPr baseColWidth="10" defaultRowHeight="15" x14ac:dyDescent="0.25"/>
  <cols>
    <col min="1" max="1" width="46.5703125" bestFit="1" customWidth="1"/>
    <col min="4" max="4" width="108.140625" bestFit="1" customWidth="1"/>
    <col min="5" max="5" width="61.42578125" bestFit="1" customWidth="1"/>
  </cols>
  <sheetData>
    <row r="1" spans="1:4" x14ac:dyDescent="0.25">
      <c r="A1" s="161"/>
      <c r="B1" s="161"/>
    </row>
    <row r="2" spans="1:4" x14ac:dyDescent="0.25">
      <c r="B2" s="90"/>
    </row>
    <row r="3" spans="1:4" ht="15.75" thickBot="1" x14ac:dyDescent="0.3">
      <c r="B3" s="90"/>
    </row>
    <row r="4" spans="1:4" ht="24.95" customHeight="1" thickBot="1" x14ac:dyDescent="0.3">
      <c r="B4" s="109" t="s">
        <v>117</v>
      </c>
      <c r="C4" s="110" t="s">
        <v>195</v>
      </c>
      <c r="D4" s="111" t="s">
        <v>196</v>
      </c>
    </row>
    <row r="5" spans="1:4" ht="24.95" customHeight="1" x14ac:dyDescent="0.25">
      <c r="B5" s="162" t="s">
        <v>197</v>
      </c>
      <c r="C5" s="165">
        <v>1</v>
      </c>
      <c r="D5" s="112" t="s">
        <v>206</v>
      </c>
    </row>
    <row r="6" spans="1:4" ht="24.95" customHeight="1" x14ac:dyDescent="0.25">
      <c r="B6" s="163"/>
      <c r="C6" s="166"/>
      <c r="D6" s="112" t="s">
        <v>207</v>
      </c>
    </row>
    <row r="7" spans="1:4" ht="24.95" customHeight="1" thickBot="1" x14ac:dyDescent="0.3">
      <c r="B7" s="164"/>
      <c r="C7" s="167"/>
      <c r="D7" s="113" t="s">
        <v>208</v>
      </c>
    </row>
    <row r="8" spans="1:4" ht="24.95" customHeight="1" x14ac:dyDescent="0.25">
      <c r="B8" s="162" t="s">
        <v>198</v>
      </c>
      <c r="C8" s="165">
        <v>2</v>
      </c>
      <c r="D8" s="112" t="s">
        <v>209</v>
      </c>
    </row>
    <row r="9" spans="1:4" ht="24.95" customHeight="1" x14ac:dyDescent="0.25">
      <c r="B9" s="163"/>
      <c r="C9" s="166"/>
      <c r="D9" s="112" t="s">
        <v>210</v>
      </c>
    </row>
    <row r="10" spans="1:4" ht="24.95" customHeight="1" thickBot="1" x14ac:dyDescent="0.3">
      <c r="B10" s="164"/>
      <c r="C10" s="167"/>
      <c r="D10" s="113" t="s">
        <v>211</v>
      </c>
    </row>
    <row r="11" spans="1:4" ht="24.95" customHeight="1" x14ac:dyDescent="0.25">
      <c r="B11" s="162" t="s">
        <v>199</v>
      </c>
      <c r="C11" s="165">
        <v>3</v>
      </c>
      <c r="D11" s="112" t="s">
        <v>200</v>
      </c>
    </row>
    <row r="12" spans="1:4" ht="24.95" customHeight="1" x14ac:dyDescent="0.25">
      <c r="B12" s="163"/>
      <c r="C12" s="166"/>
      <c r="D12" s="112" t="s">
        <v>212</v>
      </c>
    </row>
    <row r="13" spans="1:4" ht="24.95" customHeight="1" x14ac:dyDescent="0.25">
      <c r="B13" s="163"/>
      <c r="C13" s="166"/>
      <c r="D13" s="112" t="s">
        <v>213</v>
      </c>
    </row>
    <row r="14" spans="1:4" ht="24.95" customHeight="1" x14ac:dyDescent="0.25">
      <c r="B14" s="163"/>
      <c r="C14" s="166"/>
      <c r="D14" s="112" t="s">
        <v>214</v>
      </c>
    </row>
    <row r="15" spans="1:4" ht="24.95" customHeight="1" x14ac:dyDescent="0.25">
      <c r="B15" s="163"/>
      <c r="C15" s="166"/>
      <c r="D15" s="112" t="s">
        <v>215</v>
      </c>
    </row>
    <row r="16" spans="1:4" ht="24.95" customHeight="1" thickBot="1" x14ac:dyDescent="0.3">
      <c r="B16" s="164"/>
      <c r="C16" s="167"/>
      <c r="D16" s="113" t="s">
        <v>201</v>
      </c>
    </row>
    <row r="17" spans="2:4" ht="24.95" customHeight="1" x14ac:dyDescent="0.25">
      <c r="B17" s="162" t="s">
        <v>202</v>
      </c>
      <c r="C17" s="165">
        <v>4</v>
      </c>
      <c r="D17" s="112" t="s">
        <v>203</v>
      </c>
    </row>
    <row r="18" spans="2:4" ht="24.95" customHeight="1" x14ac:dyDescent="0.25">
      <c r="B18" s="163"/>
      <c r="C18" s="166"/>
      <c r="D18" s="112" t="s">
        <v>216</v>
      </c>
    </row>
    <row r="19" spans="2:4" ht="24.95" customHeight="1" x14ac:dyDescent="0.25">
      <c r="B19" s="163"/>
      <c r="C19" s="166"/>
      <c r="D19" s="112" t="s">
        <v>217</v>
      </c>
    </row>
    <row r="20" spans="2:4" ht="24.95" customHeight="1" x14ac:dyDescent="0.25">
      <c r="B20" s="163"/>
      <c r="C20" s="166"/>
      <c r="D20" s="112" t="s">
        <v>218</v>
      </c>
    </row>
    <row r="21" spans="2:4" ht="24.95" customHeight="1" thickBot="1" x14ac:dyDescent="0.3">
      <c r="B21" s="164"/>
      <c r="C21" s="167"/>
      <c r="D21" s="113" t="s">
        <v>219</v>
      </c>
    </row>
    <row r="22" spans="2:4" ht="24.95" customHeight="1" x14ac:dyDescent="0.25">
      <c r="B22" s="162" t="s">
        <v>204</v>
      </c>
      <c r="C22" s="165">
        <v>5</v>
      </c>
      <c r="D22" s="112" t="s">
        <v>205</v>
      </c>
    </row>
    <row r="23" spans="2:4" ht="24.95" customHeight="1" x14ac:dyDescent="0.25">
      <c r="B23" s="163"/>
      <c r="C23" s="166"/>
      <c r="D23" s="112" t="s">
        <v>220</v>
      </c>
    </row>
    <row r="24" spans="2:4" ht="24.95" customHeight="1" x14ac:dyDescent="0.25">
      <c r="B24" s="163"/>
      <c r="C24" s="166"/>
      <c r="D24" s="112" t="s">
        <v>221</v>
      </c>
    </row>
    <row r="25" spans="2:4" ht="24.95" customHeight="1" x14ac:dyDescent="0.25">
      <c r="B25" s="163"/>
      <c r="C25" s="166"/>
      <c r="D25" s="112" t="s">
        <v>222</v>
      </c>
    </row>
    <row r="26" spans="2:4" ht="24.95" customHeight="1" thickBot="1" x14ac:dyDescent="0.3">
      <c r="B26" s="164"/>
      <c r="C26" s="167"/>
      <c r="D26" s="113" t="s">
        <v>223</v>
      </c>
    </row>
  </sheetData>
  <mergeCells count="11">
    <mergeCell ref="B17:B21"/>
    <mergeCell ref="C17:C21"/>
    <mergeCell ref="B22:B26"/>
    <mergeCell ref="C22:C26"/>
    <mergeCell ref="A1:B1"/>
    <mergeCell ref="B5:B7"/>
    <mergeCell ref="C5:C7"/>
    <mergeCell ref="B8:B10"/>
    <mergeCell ref="C8:C10"/>
    <mergeCell ref="B11:B16"/>
    <mergeCell ref="C11:C16"/>
  </mergeCells>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A8" zoomScaleNormal="100" zoomScalePageLayoutView="125" workbookViewId="0">
      <selection activeCell="I27" sqref="I27"/>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113</v>
      </c>
      <c r="M1" s="47" t="s">
        <v>118</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102" t="s">
        <v>162</v>
      </c>
      <c r="J2" s="46"/>
      <c r="K2" s="49" t="s">
        <v>98</v>
      </c>
      <c r="L2" s="49" t="s">
        <v>103</v>
      </c>
      <c r="M2" s="49" t="s">
        <v>108</v>
      </c>
      <c r="N2" s="49" t="s">
        <v>44</v>
      </c>
      <c r="O2" s="49" t="s">
        <v>4</v>
      </c>
      <c r="P2" s="49" t="s">
        <v>44</v>
      </c>
      <c r="Q2" s="49" t="s">
        <v>2</v>
      </c>
      <c r="R2" s="49" t="s">
        <v>119</v>
      </c>
      <c r="S2" s="50">
        <v>1</v>
      </c>
      <c r="T2" s="49" t="s">
        <v>49</v>
      </c>
      <c r="U2" s="46"/>
      <c r="V2" s="46"/>
    </row>
    <row r="3" spans="1:22" ht="15.75" thickBot="1" x14ac:dyDescent="0.3">
      <c r="C3" s="17" t="s">
        <v>57</v>
      </c>
      <c r="E3" s="49" t="s">
        <v>10</v>
      </c>
      <c r="F3" s="49" t="s">
        <v>29</v>
      </c>
      <c r="G3" s="49" t="s">
        <v>33</v>
      </c>
      <c r="H3" s="49" t="s">
        <v>19</v>
      </c>
      <c r="I3" s="102" t="s">
        <v>163</v>
      </c>
      <c r="J3" s="46"/>
      <c r="K3" s="49" t="s">
        <v>99</v>
      </c>
      <c r="L3" s="49" t="s">
        <v>104</v>
      </c>
      <c r="M3" s="49" t="s">
        <v>109</v>
      </c>
      <c r="N3" s="49" t="s">
        <v>83</v>
      </c>
      <c r="O3" s="49" t="s">
        <v>6</v>
      </c>
      <c r="P3" s="49" t="s">
        <v>78</v>
      </c>
      <c r="Q3" s="49" t="s">
        <v>5</v>
      </c>
      <c r="R3" s="49" t="s">
        <v>120</v>
      </c>
      <c r="S3" s="50">
        <v>2</v>
      </c>
      <c r="T3" s="49" t="s">
        <v>50</v>
      </c>
      <c r="U3" s="46"/>
      <c r="V3" s="46"/>
    </row>
    <row r="4" spans="1:22" ht="19.5" thickBot="1" x14ac:dyDescent="0.3">
      <c r="C4" s="8">
        <v>5</v>
      </c>
      <c r="E4" s="49"/>
      <c r="F4" s="49" t="s">
        <v>30</v>
      </c>
      <c r="G4" s="49" t="s">
        <v>41</v>
      </c>
      <c r="H4" s="49" t="s">
        <v>1</v>
      </c>
      <c r="I4" s="103" t="s">
        <v>164</v>
      </c>
      <c r="J4" s="46"/>
      <c r="K4" s="49" t="s">
        <v>100</v>
      </c>
      <c r="L4" s="49" t="s">
        <v>105</v>
      </c>
      <c r="M4" s="49" t="s">
        <v>110</v>
      </c>
      <c r="N4" s="49" t="s">
        <v>82</v>
      </c>
      <c r="O4" s="49" t="s">
        <v>3</v>
      </c>
      <c r="P4" s="49" t="s">
        <v>77</v>
      </c>
      <c r="Q4" s="49" t="s">
        <v>3</v>
      </c>
      <c r="R4" s="49" t="s">
        <v>121</v>
      </c>
      <c r="S4" s="50">
        <v>3</v>
      </c>
      <c r="T4" s="49" t="s">
        <v>51</v>
      </c>
      <c r="U4" s="46"/>
      <c r="V4" s="46"/>
    </row>
    <row r="5" spans="1:22" ht="15.75" thickBot="1" x14ac:dyDescent="0.3">
      <c r="E5" s="49"/>
      <c r="F5" s="49" t="s">
        <v>31</v>
      </c>
      <c r="G5" s="49" t="s">
        <v>32</v>
      </c>
      <c r="H5" s="49" t="s">
        <v>22</v>
      </c>
      <c r="I5" s="104" t="s">
        <v>165</v>
      </c>
      <c r="J5" s="46"/>
      <c r="K5" s="49" t="s">
        <v>101</v>
      </c>
      <c r="L5" s="49" t="s">
        <v>106</v>
      </c>
      <c r="M5" s="49" t="s">
        <v>111</v>
      </c>
      <c r="N5" s="49" t="s">
        <v>81</v>
      </c>
      <c r="O5" s="49" t="s">
        <v>5</v>
      </c>
      <c r="P5" s="49" t="s">
        <v>76</v>
      </c>
      <c r="Q5" s="49" t="s">
        <v>6</v>
      </c>
      <c r="R5" s="49" t="s">
        <v>122</v>
      </c>
      <c r="S5" s="50">
        <v>4</v>
      </c>
      <c r="T5" s="49" t="s">
        <v>52</v>
      </c>
      <c r="U5" s="46"/>
      <c r="V5" s="46"/>
    </row>
    <row r="6" spans="1:22" ht="15.75" thickBot="1" x14ac:dyDescent="0.3">
      <c r="E6" s="49"/>
      <c r="F6" s="49"/>
      <c r="G6" s="49" t="s">
        <v>34</v>
      </c>
      <c r="H6" s="49"/>
      <c r="I6" s="104" t="s">
        <v>166</v>
      </c>
      <c r="J6" s="46"/>
      <c r="K6" s="49" t="s">
        <v>102</v>
      </c>
      <c r="L6" s="49" t="s">
        <v>107</v>
      </c>
      <c r="M6" s="49" t="s">
        <v>112</v>
      </c>
      <c r="N6" s="49" t="s">
        <v>84</v>
      </c>
      <c r="O6" s="49" t="s">
        <v>2</v>
      </c>
      <c r="P6" s="49" t="s">
        <v>75</v>
      </c>
      <c r="Q6" s="49" t="s">
        <v>46</v>
      </c>
      <c r="R6" s="49" t="s">
        <v>123</v>
      </c>
      <c r="S6" s="50">
        <v>5</v>
      </c>
      <c r="T6" s="49" t="s">
        <v>53</v>
      </c>
      <c r="U6" s="46"/>
      <c r="V6" s="46"/>
    </row>
    <row r="7" spans="1:22" ht="15.75" thickBot="1" x14ac:dyDescent="0.3">
      <c r="E7" s="49"/>
      <c r="F7" s="49"/>
      <c r="G7" s="49" t="s">
        <v>42</v>
      </c>
      <c r="H7" s="49"/>
      <c r="I7" s="104" t="s">
        <v>167</v>
      </c>
      <c r="J7" s="46"/>
      <c r="K7" s="46"/>
      <c r="L7" s="51"/>
      <c r="M7" s="46"/>
      <c r="N7" s="46"/>
      <c r="O7" s="46"/>
      <c r="P7" s="46"/>
      <c r="Q7" s="46"/>
      <c r="R7" s="46"/>
      <c r="S7" s="46"/>
      <c r="T7" s="46"/>
      <c r="U7" s="46"/>
      <c r="V7" s="46"/>
    </row>
    <row r="8" spans="1:22" ht="15.75" thickBot="1" x14ac:dyDescent="0.3">
      <c r="E8" s="49"/>
      <c r="F8" s="49"/>
      <c r="G8" s="49" t="s">
        <v>37</v>
      </c>
      <c r="H8" s="49"/>
      <c r="I8" s="104" t="s">
        <v>168</v>
      </c>
      <c r="J8" s="46"/>
      <c r="K8" s="46"/>
      <c r="L8" s="51"/>
      <c r="M8" s="46"/>
      <c r="N8" s="46"/>
      <c r="O8" s="46"/>
      <c r="P8" s="46"/>
      <c r="Q8" s="46"/>
      <c r="R8" s="46"/>
      <c r="S8" s="46"/>
      <c r="T8" s="46"/>
      <c r="U8" s="46"/>
      <c r="V8" s="46"/>
    </row>
    <row r="9" spans="1:22" ht="15.75" thickBot="1" x14ac:dyDescent="0.3">
      <c r="A9" s="1" t="s">
        <v>66</v>
      </c>
      <c r="E9" s="49"/>
      <c r="F9" s="49"/>
      <c r="G9" s="49" t="s">
        <v>38</v>
      </c>
      <c r="H9" s="49"/>
      <c r="I9" s="104" t="s">
        <v>169</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104" t="s">
        <v>170</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104" t="s">
        <v>171</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104" t="s">
        <v>172</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104" t="s">
        <v>173</v>
      </c>
      <c r="J13" s="51"/>
      <c r="K13" s="51"/>
      <c r="L13" s="51"/>
      <c r="M13" s="51"/>
      <c r="N13" s="74"/>
      <c r="O13" s="74"/>
      <c r="P13" s="74"/>
      <c r="Q13" s="74"/>
      <c r="R13" s="74"/>
      <c r="S13" s="46"/>
      <c r="T13" s="46"/>
      <c r="U13" s="46"/>
      <c r="V13" s="46"/>
    </row>
    <row r="14" spans="1:22" ht="15.75" thickBot="1" x14ac:dyDescent="0.3">
      <c r="A14" s="18" t="str">
        <f>T3</f>
        <v>Oportunidad abandonada</v>
      </c>
      <c r="C14" s="19" t="e">
        <f>COUNTIF(#REF!,Listas!A14)</f>
        <v>#REF!</v>
      </c>
      <c r="E14" s="52"/>
      <c r="F14" s="52"/>
      <c r="G14" s="52"/>
      <c r="H14" s="52"/>
      <c r="I14" s="104" t="s">
        <v>174</v>
      </c>
      <c r="J14" s="52"/>
      <c r="K14" s="52"/>
      <c r="L14" s="52"/>
      <c r="M14" s="52"/>
      <c r="N14" s="75"/>
      <c r="O14" s="75"/>
      <c r="P14" s="75"/>
      <c r="Q14" s="75"/>
      <c r="R14" s="75"/>
      <c r="S14" s="46"/>
      <c r="T14" s="46"/>
      <c r="U14" s="46"/>
      <c r="V14" s="46"/>
    </row>
    <row r="15" spans="1:22" ht="15.75" thickBot="1" x14ac:dyDescent="0.3">
      <c r="A15" s="18" t="str">
        <f>T4</f>
        <v>Se trataron algunas expectativas</v>
      </c>
      <c r="C15" s="19" t="e">
        <f>COUNTIF(#REF!,Listas!A15)</f>
        <v>#REF!</v>
      </c>
      <c r="E15" s="10"/>
      <c r="F15" s="10"/>
      <c r="G15" s="10"/>
      <c r="H15" s="10"/>
      <c r="I15" s="104" t="s">
        <v>175</v>
      </c>
      <c r="J15" s="10"/>
      <c r="K15" s="10"/>
      <c r="L15" s="10"/>
      <c r="M15" s="10"/>
      <c r="N15" s="76"/>
      <c r="O15" s="76"/>
      <c r="P15" s="76"/>
      <c r="Q15" s="76"/>
      <c r="R15" s="76"/>
      <c r="V15" s="12" t="s">
        <v>62</v>
      </c>
    </row>
    <row r="16" spans="1:22" ht="30.75" thickBot="1" x14ac:dyDescent="0.3">
      <c r="A16" s="18" t="str">
        <f>T5</f>
        <v>Se trataron todas las expectativas</v>
      </c>
      <c r="C16" s="19" t="e">
        <f>COUNTIF(#REF!,Listas!A16)</f>
        <v>#REF!</v>
      </c>
      <c r="E16" s="10"/>
      <c r="F16" s="10"/>
      <c r="G16" s="10"/>
      <c r="H16" s="10"/>
      <c r="I16" s="104" t="s">
        <v>176</v>
      </c>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104" t="s">
        <v>177</v>
      </c>
      <c r="J17" s="11"/>
      <c r="K17" s="11"/>
      <c r="L17" s="11"/>
      <c r="M17" s="11"/>
      <c r="N17" s="11"/>
      <c r="O17" s="11"/>
      <c r="P17" s="11"/>
      <c r="Q17" s="11"/>
      <c r="R17" s="11"/>
      <c r="V17" s="12"/>
    </row>
    <row r="18" spans="1:22" ht="15.75" thickBot="1" x14ac:dyDescent="0.3">
      <c r="E18" s="10"/>
      <c r="F18" s="10"/>
      <c r="G18" s="10"/>
      <c r="H18" s="10"/>
      <c r="I18" s="104" t="s">
        <v>178</v>
      </c>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104" t="s">
        <v>179</v>
      </c>
      <c r="J19" s="11"/>
      <c r="K19" s="11"/>
      <c r="L19" s="11"/>
      <c r="M19" s="11"/>
      <c r="N19" s="11"/>
      <c r="O19" s="11"/>
      <c r="P19" s="11"/>
      <c r="Q19" s="11"/>
      <c r="R19" s="11"/>
      <c r="V19" s="12"/>
    </row>
    <row r="20" spans="1:22" ht="15.75" thickBot="1" x14ac:dyDescent="0.3">
      <c r="A20" s="1" t="s">
        <v>67</v>
      </c>
      <c r="E20" s="10"/>
      <c r="F20" s="10"/>
      <c r="G20" s="10"/>
      <c r="H20" s="10"/>
      <c r="I20" s="104" t="s">
        <v>180</v>
      </c>
      <c r="J20" s="11"/>
      <c r="K20" s="11"/>
      <c r="L20" s="11"/>
      <c r="M20" s="11"/>
      <c r="N20" s="11"/>
      <c r="O20" s="11"/>
      <c r="P20" s="11"/>
      <c r="Q20" s="11"/>
      <c r="R20" s="11"/>
      <c r="V20" s="12"/>
    </row>
    <row r="21" spans="1:22" ht="30.75" thickBot="1" x14ac:dyDescent="0.3">
      <c r="A21" s="18" t="s">
        <v>71</v>
      </c>
      <c r="C21" s="19">
        <f>COUNTA(Riesgos!C5:C111)</f>
        <v>18</v>
      </c>
      <c r="E21" s="10"/>
      <c r="F21" s="10"/>
      <c r="G21" s="10"/>
      <c r="H21" s="10"/>
      <c r="I21" s="104" t="s">
        <v>181</v>
      </c>
      <c r="J21" s="11"/>
      <c r="K21" s="11"/>
      <c r="L21" s="11"/>
      <c r="M21" s="11"/>
      <c r="N21" s="11"/>
      <c r="O21" s="11"/>
      <c r="P21" s="11"/>
      <c r="Q21" s="11"/>
      <c r="R21" s="11"/>
      <c r="V21" s="13" t="s">
        <v>64</v>
      </c>
    </row>
    <row r="22" spans="1:22" ht="30.75" thickBot="1" x14ac:dyDescent="0.3">
      <c r="A22" s="18" t="s">
        <v>72</v>
      </c>
      <c r="C22" s="19">
        <f>COUNTIF(Riesgos!I5:I111,"&gt;="&amp;Listas!C2)</f>
        <v>13</v>
      </c>
      <c r="I22" s="104" t="s">
        <v>182</v>
      </c>
      <c r="V22" s="13" t="s">
        <v>65</v>
      </c>
    </row>
    <row r="23" spans="1:22" ht="15.75" thickBot="1" x14ac:dyDescent="0.3">
      <c r="A23" s="18" t="s">
        <v>73</v>
      </c>
      <c r="C23" s="19">
        <f>C21-C22-C24</f>
        <v>1</v>
      </c>
      <c r="I23" s="104" t="s">
        <v>183</v>
      </c>
      <c r="V23" s="12"/>
    </row>
    <row r="24" spans="1:22" ht="15.75" thickBot="1" x14ac:dyDescent="0.3">
      <c r="A24" s="18" t="s">
        <v>74</v>
      </c>
      <c r="C24" s="19">
        <f>COUNTIF(Riesgos!I5:I111,"&lt;"&amp;Listas!C4)</f>
        <v>4</v>
      </c>
      <c r="I24" s="104" t="s">
        <v>184</v>
      </c>
      <c r="V24" s="12" t="str">
        <f>CONCATENATE(V21,A2,V22)</f>
        <v>Plan de persecución de oportunidades 
(sugerida para factor de oportunidades &gt;=8) 
Puede referenciar a documentos de planificación externa</v>
      </c>
    </row>
    <row r="25" spans="1:22" ht="15.75" thickBot="1" x14ac:dyDescent="0.3">
      <c r="I25" s="104" t="s">
        <v>185</v>
      </c>
      <c r="V25" s="12"/>
    </row>
    <row r="26" spans="1:22" ht="15.75" thickBot="1" x14ac:dyDescent="0.3">
      <c r="I26" s="104" t="s">
        <v>186</v>
      </c>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18</vt:i4>
      </vt:variant>
    </vt:vector>
  </HeadingPairs>
  <TitlesOfParts>
    <vt:vector size="25" baseType="lpstr">
      <vt:lpstr>Partes</vt:lpstr>
      <vt:lpstr>Cuestiones</vt:lpstr>
      <vt:lpstr>Riesgos</vt:lpstr>
      <vt:lpstr>Calificacion Controles</vt:lpstr>
      <vt:lpstr>CriteriosControles</vt:lpstr>
      <vt:lpstr>CriteriosImpacto</vt:lpstr>
      <vt:lpstr>Listas</vt:lpstr>
      <vt:lpstr>Riesgos!Área_de_impresión</vt:lpstr>
      <vt:lpstr>'Calificacion Controles'!correction</vt:lpstr>
      <vt:lpstr>'Calificacion Controles'!cost</vt:lpstr>
      <vt:lpstr>CriteriosImpacto!CriterioControl</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Riesgos!Títulos_a_imprimir</vt:lpstr>
      <vt:lpstr>'Calificacion 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KMG212</cp:lastModifiedBy>
  <cp:lastPrinted>2019-05-06T14:59:02Z</cp:lastPrinted>
  <dcterms:created xsi:type="dcterms:W3CDTF">2015-08-31T12:23:57Z</dcterms:created>
  <dcterms:modified xsi:type="dcterms:W3CDTF">2020-06-09T22:26:17Z</dcterms:modified>
  <cp:category>ISO 9001:2015;Procedimientos</cp:category>
</cp:coreProperties>
</file>