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C:\Users\mmolinat\Desktop\IV SEGUIMIENTO PMG - 2020\"/>
    </mc:Choice>
  </mc:AlternateContent>
  <xr:revisionPtr revIDLastSave="0" documentId="13_ncr:1_{3E37214A-3168-4E73-BA6D-0EA986C4990C}" xr6:coauthVersionLast="43" xr6:coauthVersionMax="43" xr10:uidLastSave="{00000000-0000-0000-0000-000000000000}"/>
  <bookViews>
    <workbookView xWindow="-120" yWindow="-120" windowWidth="20730" windowHeight="11160" tabRatio="477" firstSheet="3" activeTab="3" xr2:uid="{00000000-000D-0000-FFFF-FFFF00000000}"/>
  </bookViews>
  <sheets>
    <sheet name="1° Seguimiento" sheetId="1" r:id="rId1"/>
    <sheet name="2° Seguimiento" sheetId="15" r:id="rId2"/>
    <sheet name="3° Seguimiento" sheetId="18" r:id="rId3"/>
    <sheet name="4° Seguimiento" sheetId="17" r:id="rId4"/>
  </sheets>
  <definedNames>
    <definedName name="_xlnm._FilterDatabase" localSheetId="0" hidden="1">'1° Seguimiento'!$A$12:$N$26</definedName>
    <definedName name="_xlnm._FilterDatabase" localSheetId="1" hidden="1">'2° Seguimiento'!$A$12:$N$26</definedName>
    <definedName name="_xlnm._FilterDatabase" localSheetId="2" hidden="1">'3° Seguimiento'!$A$12:$N$26</definedName>
    <definedName name="_xlnm._FilterDatabase" localSheetId="3" hidden="1">'4° Seguimiento'!$A$12:$L$26</definedName>
    <definedName name="_xlnm.Print_Area" localSheetId="3">'4° Seguimiento'!$A$1:$L$47</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6" i="17" l="1"/>
  <c r="J17" i="17"/>
  <c r="J25" i="18"/>
  <c r="M25" i="18"/>
  <c r="M24" i="18"/>
  <c r="J23" i="18"/>
  <c r="M23" i="18"/>
  <c r="M22" i="18"/>
  <c r="J21" i="18"/>
  <c r="M21" i="18"/>
  <c r="M20" i="18"/>
  <c r="M19" i="18"/>
  <c r="J19" i="18"/>
  <c r="M18" i="18"/>
  <c r="J17" i="18"/>
  <c r="M17" i="18"/>
  <c r="M16" i="18"/>
  <c r="M15" i="18"/>
  <c r="J14" i="18"/>
  <c r="M14" i="18"/>
  <c r="M13" i="18"/>
  <c r="J23" i="17"/>
  <c r="J19" i="15"/>
  <c r="J17" i="15"/>
  <c r="J23" i="15"/>
  <c r="M23" i="15"/>
  <c r="J21" i="15"/>
  <c r="M21" i="15"/>
  <c r="J25" i="15"/>
  <c r="M25" i="15"/>
  <c r="J14" i="15"/>
  <c r="M24" i="15"/>
  <c r="M22" i="15"/>
  <c r="M20" i="15"/>
  <c r="M19" i="15"/>
  <c r="M18" i="15"/>
  <c r="M17" i="15"/>
  <c r="M16" i="15"/>
  <c r="M15" i="15"/>
  <c r="M14" i="15"/>
  <c r="M13" i="15"/>
  <c r="J21" i="1"/>
  <c r="M14" i="1"/>
  <c r="M15" i="1"/>
  <c r="M16" i="1"/>
  <c r="M18" i="1"/>
  <c r="M19" i="1"/>
  <c r="M20" i="1"/>
  <c r="M21" i="1"/>
  <c r="M22" i="1"/>
  <c r="M24" i="1"/>
  <c r="M13" i="1"/>
  <c r="J23" i="1"/>
  <c r="M23" i="1"/>
  <c r="J25" i="1"/>
  <c r="M25" i="1"/>
  <c r="J17" i="1"/>
  <c r="M17" i="1"/>
  <c r="M12" i="18"/>
</calcChain>
</file>

<file path=xl/sharedStrings.xml><?xml version="1.0" encoding="utf-8"?>
<sst xmlns="http://schemas.openxmlformats.org/spreadsheetml/2006/main" count="457" uniqueCount="151">
  <si>
    <t xml:space="preserve">                                                                                                                                     PLAN DE MEJORAMIENTO A LA GESTIÓN                                                                                                                                Codigo:EC-EC-F-011</t>
  </si>
  <si>
    <t>DESCRIPCIÓN RECOMENDACIONES</t>
  </si>
  <si>
    <t>ANÁLISIS DE CAUSAS</t>
  </si>
  <si>
    <t xml:space="preserve"> ACCIONES DE MEJORAMIENTO</t>
  </si>
  <si>
    <t>RESPONSABLE</t>
  </si>
  <si>
    <t>DESCRIPCIÓN DE LA META</t>
  </si>
  <si>
    <t>FÓRMULA INDICADOR DE CUMPLIMIENTO</t>
  </si>
  <si>
    <t>PERIODO DE EJECUCIÓN</t>
  </si>
  <si>
    <t xml:space="preserve">FECHA SEGUIMIENTO </t>
  </si>
  <si>
    <t>% AVANCE</t>
  </si>
  <si>
    <t>OBSERVACIONES DE LA DEPENDENCIA</t>
  </si>
  <si>
    <t>VERIFICACIÓN DE CUMPLIMIENTO CONTROL INTERNO</t>
  </si>
  <si>
    <t>FECHA DE INICIACIÓN METAS</t>
  </si>
  <si>
    <t>FECHA TERMINACIÓN METAS</t>
  </si>
  <si>
    <t>1. Incorporar en las propuestas del Plan de Desarrollo 2020-2023 los proyectos que no pudieron ejecutarse en un 100% durante el cuatrienio. En caso de no ser viables para el próximo periodo documentar las justificaciones técnicas.</t>
  </si>
  <si>
    <t>Durante el cuatrienio 2016-2019 no se alcanzaron 9 metas asociadas a 5 proyectos del plan de desarrollo de este periodo. 4 de las 9 metas fueron incluidas en plan de desarrollo 2020-2023 con algunas variaciones, el resto de metas no fueron incluidas por diversas razones; las metas asociadas a "Sistema de préstamo de bicicletas públicas de Barranquilla" fueron reemplazadas con las metas del proyecto "Plan Maestro de Cicloinfraestructura (PMC)" con el que se espera elaborar estudios, diseños y demás actividades que permitan la estructuración del sistema de transporte urbano en bicicleta en el Distrito de Barranquilla, considerando su interrelación con los demás sistemas de transporte. Adicionalmente en el Plan de Desarrollo 2020-2023 existe una proyecto que implementará el uso de bicicletas compartidas que será lderado por otras dependencias. Las metas asociadas a la "implementación del SITP" fueron incluidos en el plan de desarrollo 2020-2023 para ser liderados por otras dependencias. La meta de Realizar 761 sustituciones de Vehículos de Tracción Animal (VTA) no se incluyeron en nuestro plan de desarrollo dado que las actividades de sustitución por actividades productivas para sus conductores están a cargo de la Secretaria de Desarrollo Económico. Finalmente la meta asociada a lograr el 100% de vías restringidas para los VTA no se incluye en el Plan de Desarrollo debido que depende en gran medida al logro de la sustitución del 100% de los conductores de VTA censados, ya que si esto no se alcanza no se podrá ampliar la cantidad de vías restringidas para su circulación en la ciudad por tanto no es controlable para nuestra secretaría. No obstante esta secretaría continuará haciendo los controles a la circulación de estos vehículos en las vías por las cuales su circulación está restringida y estará atenta a los avances en la sustitución para continuar ampliando las vías restringidas.</t>
  </si>
  <si>
    <t>Incorporar en el plan de desarrollo 2020-2023 metas no alcanzadas en el plan de desarrollo anterior y que sean acordes a las comptencias de la Secretaría y a los los objetivos, lineamientos y enfoque del nuevo plan de desarrollo.</t>
  </si>
  <si>
    <t>Jefes de oficina</t>
  </si>
  <si>
    <t>4 Metas no alcanzadas en el plan de desarrollo 2016-2019 incorporadas en el PDD 2020-2023</t>
  </si>
  <si>
    <t>Cant. De metas Metas no alcanzadas incorporadas en el PDD 2020-2023</t>
  </si>
  <si>
    <t>Se revisaron los proyectos y metas del plan de desarrollo 2020 incluyendo las metas de Realizar 140 Ciclo vías para la educación y cultura vial
asociados al uso de la Bicicleta en el proyecto 8.2.3.4. Proyecto: Cultura para la movilidad sostenible y segura reduciendo a 8 la cantidad de cilcovias a realizar, adicionalmente el plan de desarrollo incluye metas relacionadas en el proyecto 7.5.3.1. Proyecto: Promoción de la Actividad Física. La meta de Implementar 10 Km de carriles preferenciales fue incluida en el proyecto 8.2.2.8. Proyecto: Señalización. Se incluyó la meta 100% de adopción de Estudio de Ajuste PMM Barranquilla y su AM en el proyecto 8.2.2.4. Proyecto: Actualización y adopción del Plan Maestro de Movilidad (PMM) con el que se espera Lograr el 100% de la actualización y adopción del PMM. Las metas asociados al SITP fueron incluidas en en proyectos de acompañamiento a las entidades responsables de ejecutar recursos para la consecución de la integración de medios de transporte en el numeral 8.2.4. Programa Tránsito y movilidad más eficiente. Otras metas que no son de la competencia de esta secretaría como la sustitución de las actividades económicas de los conductores de VTA fueron incluidas en el numeral 7.1.3.3. Proyecto: Apoyo para la generación y fortalecimiento unidades productivas.</t>
  </si>
  <si>
    <t>2. Realizar análisis y evaluación de los resultados de cumplimiento en oportunidad de respuesta a pqrsd en su área, enviar mensualmente a la Gerencia de Control Interno de Gestión la formulación y determinar desde el nivel directivo estrategias para mejorar el porcentaje de oportunidad en la respuesta de PQRSD.</t>
  </si>
  <si>
    <t>Los índices de cumplimiento de la secretaria no fueron superados con respecto al 2018 por tanto se hace necesario continuar con los controles y fortalecer el análisis y la implementación de acciones correctivas que permitan superar los resultados alcanzados en las vigencias anteriores.</t>
  </si>
  <si>
    <t xml:space="preserve">(1) Elaborar y socializar boletines e informes periódicos sobre el cumplimiento en la gestión de PQRSD. 
(2) Revisar y analizar los resultados descritos en el boletín e informes con el fin de establecer acciones correctivas tendientes a mejorar el indicador de cucmplimiento. </t>
  </si>
  <si>
    <t xml:space="preserve">Equipo de Mejoramiento
Jefes de Oficina
</t>
  </si>
  <si>
    <t>12 boletines o informes de seguimento al cumplimiento en la atención de PQRSD</t>
  </si>
  <si>
    <t>Nro de boletines socializados</t>
  </si>
  <si>
    <t xml:space="preserve">Se han consolidado 3 boletines de PQR con la información de indicie de cumplimiento incluyendo el ultimo que consolida el 2019. Los informes </t>
  </si>
  <si>
    <t>3. Revisar la aplicación del capítulo VII del Decreto 2016 de 2019 (transporte) en los temas de su competencia.</t>
  </si>
  <si>
    <t>De acuerdos a los cambios en la normatividad y al compromiso de hacer controles al cumplimiento de los requisitos legales y reglamentarios del proceso es necesario hacer una revisión a los cambios en la norma y hacer seguimiento al impacto de estos en el proceso para tomar las medidas pertinentes con respecto a su aplicabilidad</t>
  </si>
  <si>
    <t>(1) Identificar las disposiciones que deben ser implementadas
(2) Socializar las disposiciones a implementar con los Jefes de Oficina correspondientes</t>
  </si>
  <si>
    <t>Disposiciones aplicables identificadas y socializadas</t>
  </si>
  <si>
    <t>Se realizó la revisión del decreto en los numerales relacionados con las competencias de esta secretaría analizando: 1) Los criterios para la instalación y puesta en operación sistemas automáticos, semiautomáticos y otros medios tecnológicos para la detección de presuntas infracciones al tránsito que se pretenda instalar, 2) Lo relacionado al diseño, implementación y verificación del plan estratégico de seguridad vial, 3) sobre la revisión técnico-mecánica y de emisiones contaminantes y su obligatoria realización en en centros de diagnóstico automotor, legalmente constituidos y registrados ante el RUNT, y finalmente 4) sobre los requisitos para obtener la licencia de conducción para vehículos automotores. Se identificó el cumplimiento de las actualizaciones incorporadas por el decreto 2016 de 2019en su capitulo VII evidenciando el cumplimiento de todas las disposiciones mencionadas.</t>
  </si>
  <si>
    <t>4. Suscribir y efectuar seguimiento a los acuerdos de gestión por parte de los gerentes públicos.</t>
  </si>
  <si>
    <t>De acuerdo a la  Ley 909 de septiembre de 2004, “Por la cual se expiden normas que regulan el empleo público, la carrera administrativa, gerencia públi- ca y se dictan otras disposiciones” los gerentes publicos en las entidades del orden territorial deben concerta un acuerdo de gestión en el momento en que se adopten las metas y planes institucionales. Su evaluación debe realizarse maximo en tres meses a partir de la finalización de la vigencia del acuerdo y se sugiere hacerlo antes de hacer las evaluaciones del desempeño de los servidores de carrera para que sirva de referente de las mismas.</t>
  </si>
  <si>
    <t>Hacer seguimiento  a la suscripción de los acuerdos de gestión por parte de los jefes de oficina y efectuar seguimiento a la relaización de la evaluación de los mismos.</t>
  </si>
  <si>
    <t>Equipo de Mejoramiento
Jefes de Oficina</t>
  </si>
  <si>
    <t>6 Acuerdos de gestión suscritos
1 Seguimientos a la evaluación de los acuerdos</t>
  </si>
  <si>
    <t>Acuerdos de gestión suscritos
Seguimientos a la evaluación de los acuerdos</t>
  </si>
  <si>
    <t>Se ingresaron en la herramienta G+ todos los acuerdos de gestión suscritos por los jefes de oficina con el apoyo del grupo de mejoramiento. Pendiente la evaluación de estos acuerdos en los tiempos definidos para tal fin.</t>
  </si>
  <si>
    <t>5. Continuar impulsando acciones tendientes a lograr la apropiación e implementación de los lineamientos dispuestos en el procedimiento para el control de los servicios no conformes</t>
  </si>
  <si>
    <t>Se realizan cuatro (4) seguimientos al año al producto no conforme y se elaboran estadísticas. Se solicitan acciones de mejora a los responsables. No obstante es necesario hacer una revisión de los productos no conformes de acuerdo a la actualización de la matriz de control operacional y continuar con los cotroles al producto no conforme.</t>
  </si>
  <si>
    <t>(1) Revisar la Matriz de Control Operacional para identificar actualización y/o ajustes a los controles a los que se hará seguimiento de la conformidad.
(2) Hacer seguimiento al producto no conforme y socializar resultados con los responsables.</t>
  </si>
  <si>
    <t>1 Informe de revisión a la matriz de control operacional.
4 Seguimientos al producto no conforme con socialización del comportamiento estadistico</t>
  </si>
  <si>
    <t>Avance = (4 Seguimientos al PNC x 80%)+(1 Informe revision Matriz operacional x 20%)</t>
  </si>
  <si>
    <t>A la fecha se solicitó la información del producto no conforme definido para seguimiento en este periodo. Los datos fueron ingresados en la herramienta de seguimiento y tabulación del producto no conforme.</t>
  </si>
  <si>
    <t>6. Fortalecer desde el nivel directivo las actividades de gestión ética y de sostenimiento del sistema de control interno.</t>
  </si>
  <si>
    <t>Las actividades de verificación y control por lo general están en cabeza de los equipos de mejoramiento y agentes de cambio, no obstante muchos integrantes de la organización perciben estas actividades como formalismos por tanto con los cambios en la administración pretendemos hacer participe al nivel directivo tratando temas de verificación y control en los comités directivos para socializar los avances y las necesidades en este campo cono el secretario de despacho, jefes y asesores.</t>
  </si>
  <si>
    <t>Realizar comites directivo de seguimiento a la gestión</t>
  </si>
  <si>
    <t>Secretaria de Despacho</t>
  </si>
  <si>
    <t>12 comités directivo en el año</t>
  </si>
  <si>
    <t>Nro de comites directivos realizados</t>
  </si>
  <si>
    <t>Para esta vigencia se implementó de manera efectiva la realización de comités directivos en los que se revisan temas varios de la secretaria y se analizan los avances en la gestión de cada oficina. A la fecha se han realizado 4 comités directivos , esta practica motiva el seguimiento constante de las tareas que surgen durante su desarrollo resaltando temas como la solicitud de auditorias o revisiones de procedimientos específicos, la asignación de tareas a grupos específicos, la conformación de subcomités para seguimiento y verificación de temas y competencias especificas de algunas oficinas y subprocesos de la secretaría, motivando el autocontrol del proceso por los jefes de cada oficina.</t>
  </si>
  <si>
    <t>7. Socializar al interior de su proceso la información relacionada con el SGC(sistema de gestión de calidad), SGA (sistema de gestión ambiental Y SIC (sistema de control interno)</t>
  </si>
  <si>
    <t>Con la implementación de la herramienta Isolcion se requiere la socialización de algunos temas importantes sobre  los procedimientos y formatos actualizados, la forma de consulta de acuerdo la obligatoriedad de la disponibilidad de la información documentada para todos los integrantes de la organización de acuerdo a la ISO 9001 (Numeral 7.5.3.1. Literal a.), lo cual conlleva a recordar entre otros temas la necesidad de realizar las actividades siguiendo los lineamientos del SGC. Adicionalmente es necesario informar a los integrantes de la organización los avances en materia de SGA de acuerdo a los lineamientos de la oficina de control interno y aplicar los controles definidos para evitar riesgos.</t>
  </si>
  <si>
    <t>Socializar información de los diferentes sistemas de gestión de calidad</t>
  </si>
  <si>
    <t>Equipo de Mejoramiento</t>
  </si>
  <si>
    <t>6 temas o asuntos relacionados con los sistemas gestión y/o control interno socializados con funcionarios</t>
  </si>
  <si>
    <t>Cantidad de Temas o asuntos socializados</t>
  </si>
  <si>
    <t>A la fecha no se ha iniciado la socialización de temas asociados a los sistemas de gestión. Esta actividad será realizado a partir del mes de mayo</t>
  </si>
  <si>
    <t>8. Continuar fortaleciendo la implementación de acciones establecidas para el seguimiento, monitoreo y control de los riesgos y oportunidades, acorde con la política de administración de riesgos de la entidad y las directrices de función pública.</t>
  </si>
  <si>
    <t>El proceso de Tránsito y Seguridad Vial como todo proceso es propenso a la materialización de riesgos en el desarrollo de sus actividades misionales, por tanto se definen controles que deben ser aplicados durante toda la vigencia para procurar el buen desempeño de las actividades y el cumplimiento de los objetivos.</t>
  </si>
  <si>
    <t>Aplicar los controles definidos para evitar la materialización de los riesgos del proceso y de corrupción.</t>
  </si>
  <si>
    <t>Jefes de Oficina</t>
  </si>
  <si>
    <t>4 Seguimientos a la aplicación de controles definidos para evitar la materialización de los riesgos</t>
  </si>
  <si>
    <t>Cantidad de seguimientos realizados</t>
  </si>
  <si>
    <t>Los controles para evitar la materialización de los riesgos de corrupción del proceso fueron aplicados por las dependencias responsables. Se reformularon los controles para los riesgos asignados y se definieron directrices para la medición de los indicadores propuestos para su seguimiento. Las oficinas responsables además aplicaron los controles a riesgos de dilatación de procesos de sanción haciendo control al estado de los comparendos, generando mandamiento de pago para evitar la prescripción de los recaudos, así mismo se han implementado medidas de rotación de personal, control de tiempos de atención y socialización de tramites en línea para minimizar la interacción entre funcionarios y usuarios y evitar el riesgo de recibir beneficios económicos para agilizar tramites principalmente en la dependencia que mas tramites gestiona, igualmente se definió la creación de un comité de seguimiento y revisión a las actividades de la oficina de procesos contravencionales con el fin de controlar temas de corrupción. A la fecha no se ha evidenciado la materialización de alguno de los riesgos definidos.</t>
  </si>
  <si>
    <t>9. Fomentar el autocontrol en su área, efectuando análisis de causas e implementación de acciones trimestralmente por el no cumplimiento de las metas del plan de acción y por los seguimientos a pqrsd, riesgos y encuestas de satisfacción.</t>
  </si>
  <si>
    <t>La planeación institucional implica la adopción de metas y planes institucionales lo cual obliga la Secretaría a realizar seguimiento a la gestión y al desempeño su desempeño para tener información constante de los avances en el logro de los resultados previstos. Con el seguimiento al Plan de acción y a los controles a los riesgos, podremos  conocer el estado de avance de la gestión, plantear las acciones para mitigar posibles riesgos  puedan desviar del cumplimiento de las metas y determinar si se lograron los objetivos y metas previstos. Adicionalmente el análisis de las PQRSD permite evaluar los efectos de la gestión institucional con respecto a la satisfacción de las necesidades de los grupos de interés.</t>
  </si>
  <si>
    <t>(1) Elaborar y socializar con la alta dirección, informes periodicos que evidencien el nivel de avance y cumplimiento de las metas y actividades del plan de acción 2020, riesgos, encuesta de satisfacción y/o PQRSD.
(2) Efectuar análisis de causas e implementación de acciones correctivas con relación a metas no cumplidas, a los resultados deficientes de la medición de la satisfacción de los usuarios y a la materialización de los riesgos, PQRSD según aplique.</t>
  </si>
  <si>
    <t>Jefe oficina de Gestión estratégica
Jefes de Oficina</t>
  </si>
  <si>
    <t xml:space="preserve">4 informes de seguimiento al cumplimiento del plan de acción y riesgos
3 Informes de seguimiento al cumplimiento de las PQRSD
1 Informe de seguimiento a los resultados de la encuesta de satisfacción
</t>
  </si>
  <si>
    <t xml:space="preserve">Cantidad de informes socializados
</t>
  </si>
  <si>
    <t>Se realizó el primer seguimiento al plan de acción y fue enviado a la dependencia encargadas de la consolidación de manera satisfactoria. Igualmente se realizaron realizó seguimiento a la ampliación de los controles de los riesgos de corrupción. Se han enviado 3 boletines informando el cumplimiento en la atención de PQRSD de acuerdo a la información suministrada por la oficina de atención al ciudadano. Se espera realizar una encuesta de satisfacción a finales del mes de octubre.</t>
  </si>
  <si>
    <t>10. Apropiar e implementar en su área las estrategias definidas por gestión documental para avanzar proceso de organización de archivos electrónicos</t>
  </si>
  <si>
    <t>Teniendo en cuenta el inicio del proceso de organización de archivos electrónicos, esta secretaría tiene la obligación de promover las acciones y buenas practicas a asociadas a este proceso entre sus funcionarios y apoyar a los funcionarios lideres en la implementación del mismo.</t>
  </si>
  <si>
    <t>Realizar acompañamiento a las diferentes oficinas en la implementación de las estrategias para la organización de archivos electronicos, de acuerdo a los lineamientos establecidos por la oficina de gestión documental.</t>
  </si>
  <si>
    <t>Jefe oficina de Gestión estratégica</t>
  </si>
  <si>
    <t>1 Acompañamiento realizado</t>
  </si>
  <si>
    <t>Acompañamiento realizado</t>
  </si>
  <si>
    <t>Se dieron instrucciones a los funcionarios y se realizó acompañamiento a las personas encargadas de la alcaldía par liderar el proceso. En espera de las directrices de la alcaldía continuar con el proceso. Se envió correo a la oficina encargada solicitando hacer seguimiento con el personal de la alcaldía que está liderando el proceso.</t>
  </si>
  <si>
    <t>11. Mantener actualizada la información del SGC en el aplicativo Isolución y ajustar los formatos con la nueva imagen institucional (tener en cuenta la actualización de formatos en el SUIT)</t>
  </si>
  <si>
    <t>Con la implementación de la herramienta Isolcion y el cambio de imagen institucional es indispensable la actualización de los procedimientos y formatos en esta plataforma para cumplir con las disposiciones de la oficina de control interno en materia de información documentada del SGC.</t>
  </si>
  <si>
    <t>Elaborar y ejecutar cronograma de actualización de los procedimientos en borrador en la herramienta asi como de los formatos aprobados con la nueva imagen institucional.</t>
  </si>
  <si>
    <t>(1) 100% de los formatos aprobados con nueva imagen institucional
(2) 50% de los procedimientos en borrador actualizados</t>
  </si>
  <si>
    <t>Avance=(100% de formatos actualizados x 70%)+(30% procedimientos actualizados x 50%)</t>
  </si>
  <si>
    <t>Se ajustaron los formatos y se enviaron a los jefes de oficina responsables para su revisión y arobación. Se iniciará la actualización en la plataforma a medida que se reciban las aprobaciones de los responsables.</t>
  </si>
  <si>
    <t>12. Efectuar las evaluaciones de desempeño laboral en los aplicativos dispuestos por la entidad</t>
  </si>
  <si>
    <t>De acuerdo con los criterios de la Ley 909 de 2004 y con las directrices de la Comisión Nacional del Servicio Civil, y con base en el sistemas de evaluación del desempeño adoptado por la alcaldía es responsabilidad de esta secretaría, de los jefes y funcionarios concertar las evaluaciones de desempeño y realizar las evaluaciones en los tiempos respectivos.</t>
  </si>
  <si>
    <t>Efectuar la concertación y evaluación del desempeño del personal a cargo</t>
  </si>
  <si>
    <t>100% de las concertaciones y evaluaciones registradas en G+</t>
  </si>
  <si>
    <t>(Evaluaciones concertadas / Cantidad de funcionarios x 50%)+(Evaluaciones Realizadas / Cantidad de funcionarios x 50%)</t>
  </si>
  <si>
    <t>Se realizaron de manera satisfactoria todas las concertaciones por parte de los funcionarios.</t>
  </si>
  <si>
    <t>13. Mantener actualizada en el SUIT la información estadística requerida en el módulo de datos de operación</t>
  </si>
  <si>
    <t>De acuerdo a la ley antitramites (Ley 962 de 2005) y como parte de la estrategia de racialización de tramites, se actualiza mensualmente las cantidades de trámites registrados en el SUIT atendidos por nuestra secretaría con el fin de integrar la información y actualización de los trámites y servicios de
las entidades de la Administración Pública para facilitar a los ciudadanos la consulta de manera centralizada y en línea.</t>
  </si>
  <si>
    <t xml:space="preserve">Solicitar y/o generar reportes para actualizar los datos de operación en el SUIT de tramites atendidos
</t>
  </si>
  <si>
    <t>12 meses con datos de operación actualizados</t>
  </si>
  <si>
    <t>Nro meses con de datos de operación actualizados</t>
  </si>
  <si>
    <t>Se han actualizado satisfactoriamente todos los datos de operación de los tramites inscritos en el SUIT atendidos desde el mes de diciembre de 2019 hasta el mes de Marzo del año actual.</t>
  </si>
  <si>
    <t>DEPENDENCIA</t>
  </si>
  <si>
    <t>FIRMA DEL RESPONSABLE</t>
  </si>
  <si>
    <t>AUDITOR CONTROL INTERNO:</t>
  </si>
  <si>
    <t xml:space="preserve">Aprobación:05/02/2020 </t>
  </si>
  <si>
    <t>Version: 2,0</t>
  </si>
  <si>
    <t>Se han consolidado 6 boletines de PQR con la información de indicie de cumplimiento a junio la secretaría alcanzó un cumplimeinto del 97% con el 100% de las PQRS respondidas. Se socializaó con los responsables el boletin informativo con los avances en el indicador de cumplimiento asi como las posibles no conformidades asociadas a Respondidas vencidas, Finalizadas sin respuesta derivada, y sin responder vencidas, esto con el fin de que los responsables puedan anlizar lo courrido e implementar acciones.</t>
  </si>
  <si>
    <t>Completar información del boletin de pqr junio</t>
  </si>
  <si>
    <t>Se realizó la revisión de la matriz operacional y se identificaron 16 controles que deben ser revisados de acuerdo a los ajustes realizados a los procdimientos docuemntados que se adelanta para actualizar la información en Isolucion. Los ajustes de los controles en la matriz operacional de ser necesarios, se harán en la medida en que se revien los procedimientos asociados a cada actividad de la matriz.</t>
  </si>
  <si>
    <t>Se han realizado 12 comités directivos entre enero y junio del presente año en los que se revisan temas varios de la secretaria y se analizan los avances en la gestión de cada oficina. El seguimiento constante a los temas tratados en estos comité permite el autocontrol del proceso por parte de los jefes de cada oficina. Durante el aislamiento obligatorio se han realizado los comités por medios virtuales sin ninguna complicación.</t>
  </si>
  <si>
    <t>Se definieorn los siguiente temas a socializar: 1. No conformidades y acciones correctivas, oportunidades de mejora. (10.2/10.3) - Análisis de causa 5 por que y formatos acciones correctivas, 2. Gestión Ambiental, 3. Procedimientos Isolucion, 4. Diseño y desarrollo gestión del tto (8.3), 5. Control de los procesos, productos y servicios suministrados externamente (8.4), 6. Control de las salidas no conformes (8.7). Se programó la socialización del tema Gestión Ambiental</t>
  </si>
  <si>
    <t>Se aplicaron los controles posibles par evitar la materialización de riesgos. Algunos controles no pudieron ser aplicados dada la suspensión de términos ordenada por decreto presidencial, no obstante se realizaron actividades que facilitan la aplicación de los mismos cuando se levanten las restricciones decretadas. Mejoramiento de los procedimientos, organización y control de la información para priorizar la atención de los procesos cuyos términos pueden vencerse cuando se levanten las restricciones, informes de cartera, coordinación para conformación de expedientes de cobro coactivo, parametrización de las plataformas tecnológicas para facilitar e incentivar el pago por conceptos de cartera, entre otras actividades. Para evitar la materialización del riesgo recibir beneficios para agilizar tramites, se realizó rotación de personal en sedes de atención de tramites, se continuaron midiendo los tiempo de atención de trámites, se implementaron 18 tramites en línea y fueron socializados en la comunidad por redes sociales, prensa y radio. Se definió cronograma de verificación y se realizaron controles y revisiones de temas para evitar el incumplimiento de algunos requisitos legales. Se realizó el segundo seguimiento al plan de acción y se avanza en la anualización de metas del plan indicativo 2020-2023.</t>
  </si>
  <si>
    <t>Se realizó el seguimiento al cumplimiento de las metas y actividades del plan de acción para el segundo trimestre de 2020 brindando asesoría a los responsables al redactar y calcular los cumplimientos. Se realizó una presentación con las observaciones mas relevantes a las metas y actividades con avances inferior a lo esperado. Se han enviado 6 boletines informando el cumplimiento en la atención de PQRSD de acuerdo a la información suministrada por la oficina de atención al ciudadano. Se espera realizar una encuesta de satisfacción a finales del mes de octubre para la cual se inició un trabajo de revisión y ajuste teniendo en cuenta las nuevas restricciones en la atención de usuarios consecuencia de la emergencia sanitaria.</t>
  </si>
  <si>
    <t>Dado que el proceso de implementación del proceso de organización de archivos electronicos hace parte de una iniciativa de la oficina de Gestion Se dieron instrucciones a los funcionarios y se realizó acompañamiento a las personas encargadas de la alcaldía par liderar el proceso. En espera de las directrices de la alcaldía continuar con el proceso. Se envió correo a la oficina encargada solicitando hacer seguimiento con el personal de la alcaldía que está liderando el proceso.</t>
  </si>
  <si>
    <t>Se ajustaron y actualizaron todos formatos vigentes con la nueva imagen institucional. Se retomó trabajo de revisión de procdimientos y se socializó cronograma con responsables, a la fecha el 30% de los procedimientos (31) fueron revisado y ajustados y se encuentran en etapas de aprobación por responsables o en la platafomra, el 57% (59) de se encuentran asignados para inicar revisión entre los meses de julio y agosto, y el 13% (14) están siendo revisados actualmente.</t>
  </si>
  <si>
    <t>Pendiente</t>
  </si>
  <si>
    <t>Actualizado</t>
  </si>
  <si>
    <t>Se han consolidado 9 boletines de PQR con la información de indicie de cumplimiento obteniendo entre enero y septiembre un cumplimeinto del 96%, 18% mas que lo alcanzado en el mismo periodo de 2019, con el 99% de las PQRS respondidas, se recibieron 28.453 PQR. Se socializaó con los responsables los boletines informativos con los resultados del indicador de cumplimiento asi como las posibles no conformidades encontradas tales como Respondidas Vencidas, Finalizadas sin respuesta derivada, y sin responder vencidas, esto con el fin de que los responsables puedan anlizar lo courrido e implementar acciones.</t>
  </si>
  <si>
    <t>Se realizó la revisión del decreto en los numerales relacionados con las competencias de esta secretaría y se socializaron con los responsables de manera que se evidencia el cumpliemiento de: 1) Los criterios para la instalación y puesta en operación sistemas automáticos, semiautomáticos y otros medios tecnológicos para la detección de presuntas infracciones al tránsito que se pretenda instalar, toda vez que a la fecha no se han innstaldo nuevos puntos de fiscalización, 2) Lo relacionado al diseño, implementación y verificación del plan estratégico de seguridad vial teniendo en cuenta que se eliminó el tamite respectivo y esta secretaria ya no otoga avales para la implementación de estos tramites. Con respecto al requisito 3) sobre la revisión técnico-mecánica y de emisiones contaminantes y su obligatoria realización en en centros de diagnóstico automotor, legalmente constituidos y registrados ante el RUNT, y 4) sobre los requisitos para obtener la licencia de conducción para vehículos automotores, este organismo de tránsito no exige el documento fisico de la revisión tecnico-mecanica en sus tramites y describe lo solicitado para los tramites de licencias de conducción. Se realizarán revisiones posteriores.</t>
  </si>
  <si>
    <t>Se realizó la revisión de la matriz operacional y se identificaron 16 controles que deben ser revisados de acuerdo a los ajustes realizados a los procdimientos docuemntados que se adelanta para actualizar la información en Isolucion. Los ajustes de los controles en la matriz operacional de ser necesarios, se harán en la medida en que se revien los procedimientos asociados a cada actividad de la matriz. A lafecha se han slicitado los seguimientos al producto no conforme de los 3 trimestres del año en curso.</t>
  </si>
  <si>
    <t>A la fecha se han socializado en reuniones grupales con el equipo de mejoramiento y en reuniones especificas con los responsables 3 de los 6 temas elegidos para socialización; 2. Gestión Ambiental, 4. Diseño y desarrollo gestión del tto (8.3), 3. Procedimientos Isolucion durante la revisión de los mismos. Pendiente la socialización de los temas, 1. No conformidades y acciones correctivas, oportunidades de mejora. (10.2/10.3) (Análisis de causa 5 por que y formatos acciones correctivas), 5. Control de los procesos, productos y servicios suministrados externamente (8.4), 6. Control de las salidas no conformes (8.7).</t>
  </si>
  <si>
    <t>Se aplicaron los controles posibles par evitar la materialización de riesgos. Luego de la reactivación de los terminos por motivo de la emergencia sanitaria se tomaron medidas para atender a la ciudadania y evitar al maximo el vencimiento de terminos, tales medidas implicaron la revisión y control mensual de los comparendos que requerirán atención prioritaria depues de levantados los terminos, se notificó a los infractores en las direcciones aportadas a fin de dar celeridad al proceso de notificacion y darle continuidad a las audiencias publicas, se realizó reasignacion de expedientes entre los inspectores y se asigna un inspector adicional para atencion de audiencias publicas a fin de equlibrar  las cargas. Para evitar la materialización del riesgo de Permitir intencionalente la prescripción de los recaudos de la entidad se generaron mandamientos de pago de los comparendos impuestos en el año 2018 y se están enviando las citaciones que es el primer paso para surtir las notificaciones y se han notificado de manera personal mandamientos de pago por lo comparendos impuestos en dicha anualidad. Se implementaron estrategias como habilitación de puntos de recaudo movil y facilidad a los deudores de realizar Acuerdo de pago, suscribiéndose 326 acuerdos de pago por concepto de la tasa por derechos de tránsito hasta el 25 de septiembre. Se procedió a notificar 9.769 resoluciones de incumplimiento de acuerdos de pago por comparendos físicos, lo cuales están en proceso de notificación. Se detectó la oportunidades de reducir el riesgo de Recibir beneficios para agilizar tramites mediante la promoción del uso de los canales virtuales fortaleciendo asi su uso y evitando el contacto entre usuarios y funcionarios, de esta manera a través de las redes sociales de la Secretaría de Tránsito y Seguridad Vial:  Twitter: @TransitoBaq, Instagram: @TransitoBaq y Facebook: Secretaría de Tránsito y Seguridad Vial, se ha realizado la promoción de los más de 10 trámites en línea, asi mismo se realizó reasignacion de expedientes entre los inspectores y se asignó un inspector adicional para atencion de audiencias  publicas a fin de equlibrar  las cargas en las inspecciones, ademas se designó un nuevo grupo de inspectores que conoceran de procesos de alcoholemia.</t>
  </si>
  <si>
    <t>Se realizó el seguimiento al cumplimiento de las metas y actividades del plan de acción para el tercer trimestre de 2020 de manera satisfactoria. Se han enviado 9 boletines informando el cumplimiento en la atención de PQRSD de acuerdo a la información suministrada por la oficina de atención al ciudadano. Se espera realizar una encuesta de satisfacción a finales del mes de octubre para la cual se inició un trabajo de revisión y ajuste teniendo en cuenta las nuevas restricciones en la atención de usuarios consecuencia de la emergencia sanitaria.</t>
  </si>
  <si>
    <t>Se ajustaron y actualizaron todos los formatos vigentes con la nueva imagen institucional. Se continuó la revisión de procedimientos de acuerdo con los cronogramas respectivos, a la fecha el 56% de los procedimientos se han revisado con los responsables de manera satisfactoria y se encuentran actualizados en la plataforma, revisados pendientes de envió a los responsables o en proceso de ajuste y revisión con los mismos. El resto de los procedimientos se encuentran sin revisión con los responsables o bien en espera de definir si las adaptaciones realizadas para atender la emergencia sanitaria serán tenidas en cuenta para los ajustes respectivos. Cabe anotar que los problemas recurrentes de la plataforma Isolución han  afectado la continuidad del flujo de trabajo para aprobación y revisión, así mismo las medidas de la emergencia sanitaria para evitar el contagio del covid-19 han ralentizado el avance en la revisión  aprobación de los procedimientos.</t>
  </si>
  <si>
    <t>Se ralizó de manera satisfactoria la primera evaluación de desempeño apra el 2020 para la cual se hizo acompañamiento a jefes, asesores y algunos funcionarios durante el proceso para todas las concertaciones regiustradas en el G+. Anteriormente se hizo acompañamiento a la concertación de la vigencia actual y a la evaluación de desempeño final del año 2019</t>
  </si>
  <si>
    <t>Se han actualizado satisfactoriamente todos los datos de operación de los tramites inscritos en el SUIT atendidos desde el mes de enero de 2019 hasta el mes de septiembre del año actual.</t>
  </si>
  <si>
    <t>Las metas se incorporaron en los siguientes proyectos del PDD 2020-2023 : Ciclovías en el proyecto 24.2.4 Cultura para la movilidad sostenible y segura. Implementar 10 Km de carriles preferenciales en el proyecto 24.1.8 Proyecto: Señalización. 100% de adopción de Estudio de Ajuste PMM Barranquilla en el proyecto 24.1.4. Proyecto: Actualización y adopción del Plan Maestro de Movilidad. Las metas asociados al SITP fueron incluidas en los proyectos de acompañamiento a las entidades responsables de ejecutar recursos para la consecución de la integración de medios de transporte 24.3. Programa Tránsito y movilidad más eficiente. Otras metas que no son de la competencia de esta secretaría como la sustitución de las actividades económicas de los conductores de VTA fueron incluidas en el proyecto 16.1.3. Apoyo para la generación y fortalecimiento unidades productivas.</t>
  </si>
  <si>
    <t>Se consolidaron 12 boletines sobre el cumplimiento en la gestión de PQR.  Se socializó con los responsables los boletines informativos con los resultados del indicador de cumplimiento asi como las posibles no conformidades encontradas tales como Respondidas Vencidas, Finalizadas sin respuesta derivada, y sin responder vencidas, esto con el fin de que los responsables puedan analizar lo courrido e implementar acciones.</t>
  </si>
  <si>
    <t>Se realizó la revisión del decreto en los numerales relacionados con las competencias de esta secretaría y se socializaron con los responsables de manera que se evidencia el cumpliemiento de: 1) Los criterios para la instalación y puesta en operación sistemas automáticos, semiautomáticos y otros medios tecnológicos para la detección de presuntas infracciones al tránsito que se pretenda instalar, toda vez que a la fecha no se han innstaldo nuevos puntos de fiscalización, 2) Lo relacionado al diseño, implementación y verificación del plan estratégico de seguridad vial teniendo en cuenta que se eliminó el trámite respectivo y esta secretaria ya no otorga avales. Con respecto al requisito 3) sobre la revisión técnico-mecánica y de emisiones contaminantes y su obligatoria realización en los centros de diagnóstico automotor, legalmente constituidos y registrados ante el RUNT, y 4) sobre los requisitos para obtener la licencia de conducción para vehículos automotores, este organismo de tránsito no exige el documento fisico de la revisión tecnico-mecanica en sus tramites y describe lo solicitado para los tramites de licencias de conducción.</t>
  </si>
  <si>
    <t>Se constata socialización  aplicación del capítulo VII del Decreto 2016 de 2019 
Evidencia registro asistencia que reposa en el archivo de gestión de la dependencia.</t>
  </si>
  <si>
    <t>Se ingresaron en la herramienta G+ todos los acuerdos de gestión suscritos por los jefes de oficina con el apoyo del grupo de mejoramiento a principio de año y se realizó la evaluación preliminar en junio de 2020</t>
  </si>
  <si>
    <t>Durante 2020 se realizó seguimiento al producto no conforme trimestralmente, se revisaron las acciones correctivas producto de la revisión y se registraron los datos para seguimiento y medición, evidenciando una disminución en las proporciones de producto no conforme reportado. Se revisó y se ajustó la matriz operacional luego de identificar algunos aspectos que requerían ser actualizados de acuerdo con el avance en la revisión y actualización de los procedimientos en el aplicativo Isolución.</t>
  </si>
  <si>
    <t>Se constata revisión  Matriz de Control Operacional para identificar actualización y/o ajustes a los controles a los que se hará seguimiento de la conformidad.</t>
  </si>
  <si>
    <t>Se  realizaron mas de 12 comités directivos entre enero y dciembre del presente año en los que se revisan temas varios de la secretaria y se analizan los avances en la gestión de cada oficina. El seguimiento constante a los temas tratados en estos comité permite el autocontrol del proceso por parte de los jefes de cada oficina. Durante el aislamiento obligatorio se han realizado los comités por medios virtuales sin ninguna complicación.</t>
  </si>
  <si>
    <t>Se verifican comités desarrollados para el periodo septiembre y octubre.
Evidencia. Actas archivos de gestión de la dependencia</t>
  </si>
  <si>
    <t>Durante 2020 se realizaron reuniones grupales con el equipo de mejoramiento y en reuniones especificas con los responsables en las que se socializaron aspectos como Gestión Ambiental, Norma ISO 9001:2015 numeral 8,3 Diseño y desarrollo con la oficina de Gestión del Tránsito para la actualización de procedimientos, Aplicativo Isolución durante la revisión de los procedimientos. Con motivo de la auditoria ICONTEC se socializaron con cada jefe y miembro del equipo de mejoramiento temas puntuales como No conformidades, acciones correctivas, oportunidades de mejora. (10.2/10.3), Control de los procesos, productos y servicios suministrados externamente (8.4), 6. Control de las salidas no conformes (8.7).</t>
  </si>
  <si>
    <t>Se realizaron los seguimientos a la aplicación de los controles y no se ha evidenciado la materialización de alguno de los riesgos del proceso. En la aplicación de los controles se evidenció la revisipn y depuración de la cartera de deudores de los comparendos en mora del año 2018, iniciando investigacion de bienes y emitiendo medida de embargo a deudores mayores. Los mandamientos de pago de estos comparendos fueron generados y notificadod de manera personal, por citacion, por correo en los casos en donde el ciudadano no acudio a la citacion de notificacion y por web a los casos en donde no fue posible ubicar direccion de notificacion. Se dio inicio a los procesos contravencionales una vez levantados los terminos de la emergencia  decertada 17 de marzo de 2020. Se realiza revision mensual y se envió gradualmente los resultados de estos controles a los responsables con el fin de revisar la información y organizar sus agendas para evitar el vencimiento de términos. Se reasignaron expedientes a las inspecciones con el fin de balancear las agendas de los inspectores y como mejoras se realizó rotacion de inspectores para que todos tengan la oportunidad  de conocer de  los diferentes procesos contravencionales atendidos en la oficina. Se realizaron jornadas de socialización sobre lineamientos de buenas prácticas para la atención al usuario, así como mensajes por correo electrónico dirigido a los funcionarios de la Oficina de Registro de Tránsito. Se realizaron socializaciones sobre temas como La Solidaridad, la Responsabilidad Social Individual (realizada por la OSCC y SG), el Respeto, Trabajo en Equipo,  La Honestidad, La amabilidad, video del Codigo de Integridad,  Transparencia y Justicia, Conflicto de Intereses-Principios, Triangulo de la Integridad Pública y Codigo de Integridad-Conflicto de Intereses, Principios y Valores Éticos, entre otros. Se realizó rotación para 100% del personal técnico y asistencial asignado a sedes de atención, validando criterios de "no repetición" para cada punto, balanceado la capacidad operativa de los mismos. Así mismo, se realiza una rotacion semanal del personal entre las activiades para evitar la materialización del riesgo durante el período de emergencia sanitaria. Se continua midiendo el tiempo de atención para trámites realizados mensualmente alcanzó un tiempo promedio de 6hr 35mins para los tramites de la oficina de Registros de Transito. Los trámites accesibles al ciudadano a través de canales digitales han sido socializados mediante comunicados de prensa oficiales y redes sociales, así mismo se encuentran publicados instructivos y abc de los trámites en línea, esto con el objeto de fortalecer los canales electronicos de atención para reducir el contacto funcionario-usuario, de esta manera a través de las redes sociales de la Secretaría de Tránsito y Seguridad Vial:  Twitter: @TransitoBaq, Instagram: @TransitoBaq y Facebook: Secretaría de Tránsito y Seguridad Vial, se ha realizado la promoción de los trámites en línea.</t>
  </si>
  <si>
    <t>Se muestrea la verificación de las acciones desarrollo de acciones tendientes al seguimiento eficacia de controles. Se verifica estado mapa de riesgos la definición de controles.
Evidencia. Matriz de riesgos del proceso</t>
  </si>
  <si>
    <t>Se realizaron 4 seguimientos al cumplimiento de las metas y actividades del plan de acción de la vigencia 2020 de manera satisfactoria. Se enviaron 12 boletines informando el cumplimiento en la atención de PQRSD de acuerdo a la información suministrada por la oficina de atención al ciudadano. Se realizó una encuesta de satisfacción del 1 al 15 de diciembre 2020 y del 3 al 17 de diciembre  para evaluar la atención de Trámites RNA, RNRYS y RNMA a usuarios de las sedes (a) Los Ángeles, (b) Prado, (c) Americano, (d) Metropolitana, (e) Plaza del parque y (d) Vía 40, Atención de Trámites RNC a usuarios de las sedes (a) Los Ángeles, (b) Prado, (c) Americano (d) Metropolitana, (e) Plaza del parque y (d) Vía 40, Atención de trámites RNI Usuarios de las sedes: (a) Prado, (b) Americano (d) Metropolitana y (e) Plaza del parque y adicionalmente Servicio curso CIA a usuarios de las sedes: (a) Prado, y (b) Americano obteniendo un 97% de favorabilidad entre los usuarios de la oficina de Registros de Tránsito y 91% para Procesos Contravencionales</t>
  </si>
  <si>
    <t xml:space="preserve">Se constata realización de actividades propuestas por la dependencia como fomento al principio de autocontrol
Evidencia
https://mbarranquilla-my.sharepoint.com/:b:/g/personal/gmanzano_barranquilla_gov_co/Ed2BHJenfMJHuu7bVlk2_lYBQWspRBsf4dsrB2NPH0ii1A?e=JqqiBi
https://mbarranquilla-my.sharepoint.com/:w:/g/personal/gmanzano_barranquilla_gov_co/EZ1266dNjsJDi5-QRzCq0WgBxuQiEyn2BM6SnAo1H9FVaQ?e=hwxE1s
</t>
  </si>
  <si>
    <t>Dado que el proceso de implementación del proceso de organización de archivos electronicos hace parte de una iniciativa de la oficina de Gestion Documental,se dieron instrucciones a los funcionarios y se realizó acompañamiento a las personas encargadas de la alcaldía par liderar el proceso. En espera de las directrices de la alcaldía continuar con el proceso. Se envió correo a la oficina encargada solicitando hacer seguimiento con el personal de la alcaldía que está liderando el proceso.</t>
  </si>
  <si>
    <t>Se constata comunicación a la oficina de gestión documental para seguimiento.
Evidencia: Comunicaciones oficiales de la Secretaria de Transito - consulta Archivo de Gestión</t>
  </si>
  <si>
    <t>Se ajustaron y actualizaron todos los formatos vigentes con la nueva imagen institucional. Se revisaron 80 procedimientos de las cuales se inactivaron 26, en su mayoría debido a que no es necesario mantenerlos como información documentada del SGC. Se realizaron actualizaciones en la herramienta Isolucion a 43 procedimiento (51% del total activo). Cabe anotar que los problemas recurrentes de la plataforma Isolución y las medidas de aislamiento de la emergencia sanitaria para evitar el contagio del covid-19 retrasaron las actividades de revisión y aprobación de los procedimientos.</t>
  </si>
  <si>
    <t>Se realizó de manera satisfactoria la evaluación semestral de desempeño para el 2020 para la cual se hizo acompañamiento a jefes, asesores y algunos funcionarios durante el proceso para todas las concertaciones regiustradas en el G+. Anteriormente se hizo acompañamiento a la concertación de la vigencia actual y a la evaluación de desempeño final del año 2019</t>
  </si>
  <si>
    <t>Se registraron los datos de operación, números de trámites realizados mensualmente para cada uno de los trámites registrados en el SUIT.</t>
  </si>
  <si>
    <r>
      <t xml:space="preserve">Se evidencia la Inclusión en el Plan de Desarrollo Distrital 2020- 2023 "SOY
BARRANQUILLA" adoptado el 26 de mayo, según acuerdo 001 de 2020 del Concejo Distrital las metas no alcanzadas en el anterior plan de gobierno.
Evidencia
</t>
    </r>
    <r>
      <rPr>
        <sz val="12"/>
        <color indexed="30"/>
        <rFont val="Arial"/>
        <family val="2"/>
      </rPr>
      <t xml:space="preserve">https://www.barranquilla.gov.co/documento/plan-de-desarrollo-soy-barranquilla-2020-2023/?version=1
</t>
    </r>
  </si>
  <si>
    <r>
      <t xml:space="preserve">Se constata socialización de boletines sobre la gestión de PQRS, las estadísticas de resultados, no conformidades entre otros aspectos.
Evidencia: BOLETÍN INFORMATIVO CUMPLIMIENTO EN LA GESTIÓN DE PQR  A DICIEMBRE 2020
</t>
    </r>
    <r>
      <rPr>
        <sz val="12"/>
        <color indexed="30"/>
        <rFont val="Arial"/>
        <family val="2"/>
      </rPr>
      <t xml:space="preserve">
https://mbarranquilla-my.sharepoint.com/:b:/g/personal/gmanzano_barranquilla_gov_co/Ed2BHJenfMJHuu7bVlk2_lYBQWspRBsf4dsrB2NPH0ii1A?e=JqqiBi</t>
    </r>
  </si>
  <si>
    <r>
      <t xml:space="preserve">Se constata a través del sistema de información G+ la suscripción de acuerdos y seguimiento de evaluación 
Evidencia. La verificación y trazabilidad podrá ser consultada en el SI G+
</t>
    </r>
    <r>
      <rPr>
        <sz val="12"/>
        <color indexed="30"/>
        <rFont val="Arial"/>
        <family val="2"/>
      </rPr>
      <t xml:space="preserve">
https://www.barranquilla.gov.co/funcionarios/servicio-institucional/aplicativo-g</t>
    </r>
  </si>
  <si>
    <r>
      <t xml:space="preserve">Se constata desarrollo de sesiones reuniones grupales del equipo de mejoramiento. 
Evidencia acción: Desarrollo encuesta de satisfacción.
</t>
    </r>
    <r>
      <rPr>
        <b/>
        <sz val="12"/>
        <color indexed="30"/>
        <rFont val="Arial"/>
        <family val="2"/>
      </rPr>
      <t>https://mbarranquilla-my.sharepoint.com/:w:/g/personal/gmanzano_barranquilla_gov_co/EZ1266dNjsJDi5-QRzCq0WgBxuQiEyn2BM6SnAo1H9FVaQ?e=hwxE1s</t>
    </r>
  </si>
  <si>
    <r>
      <rPr>
        <sz val="12"/>
        <color indexed="8"/>
        <rFont val="Arial"/>
        <family val="2"/>
      </rPr>
      <t>Se constata actualización en la herramienta Isolucion a 43 procedimiento (51% del total activo). 
Nota. En evaluación en campo "Instalaciones de la Secretaria de Transito " se constató interrupción en el sistema Isolución. Ver captura de pantalla.
Evidencia. Modulo documental Isoluciòn - Proceso Gestión de Tránsito y Seguridad Vial</t>
    </r>
    <r>
      <rPr>
        <b/>
        <sz val="12"/>
        <color indexed="30"/>
        <rFont val="Arial"/>
        <family val="2"/>
      </rPr>
      <t xml:space="preserve">
http://181.49.136.174:8888/IsolucionCalidad/Documentacion/frmListadoMaestroDocumentos.aspx</t>
    </r>
  </si>
  <si>
    <r>
      <t xml:space="preserve">Se constata el desarrollo de concertaciones.
Evidencia. La verificación y trazabilidad podra ser consultada en el SI G+
</t>
    </r>
    <r>
      <rPr>
        <b/>
        <sz val="12"/>
        <color indexed="30"/>
        <rFont val="Arial"/>
        <family val="2"/>
      </rPr>
      <t xml:space="preserve">
https://www.barranquilla.gov.co/funcionarios/servicio-institucional/aplicativo-g</t>
    </r>
  </si>
  <si>
    <r>
      <t xml:space="preserve">Se constata registro de trámites para la actualización de trámites en el SUIT con un total consolidado de 97 trámites
</t>
    </r>
    <r>
      <rPr>
        <b/>
        <sz val="12"/>
        <color indexed="8"/>
        <rFont val="Arial"/>
        <family val="2"/>
      </rPr>
      <t xml:space="preserve">
Evidencia</t>
    </r>
    <r>
      <rPr>
        <sz val="12"/>
        <color indexed="8"/>
        <rFont val="Arial"/>
        <family val="2"/>
      </rPr>
      <t xml:space="preserve">
</t>
    </r>
    <r>
      <rPr>
        <b/>
        <sz val="12"/>
        <color indexed="30"/>
        <rFont val="Arial"/>
        <family val="2"/>
      </rPr>
      <t>https://mbarranquilla-my.sharepoint.com/:x:/g/personal/gmanzano_barranquilla_gov_co/EbxU8gGX5G9MlQPonsrwViYBFC2v3Cy1PY0-Y3VYL8R0ZA?e=3FfSzv</t>
    </r>
  </si>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</sst>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b/>
      <sz val="10"/>
      <name val="Arial"/>
      <family val="2"/>
    </font>
    <font>
      <sz val="10"/>
      <name val="Arial"/>
      <family val="2"/>
    </font>
    <font>
      <sz val="8"/>
      <name val="Arial"/>
      <family val="2"/>
    </font>
    <font>
      <b/>
      <sz val="8"/>
      <name val="Arial"/>
      <family val="2"/>
    </font>
    <font>
      <sz val="9"/>
      <name val="Arial"/>
      <family val="2"/>
    </font>
    <font>
      <sz val="10"/>
      <name val="Arial"/>
      <family val="2"/>
    </font>
    <font>
      <sz val="8"/>
      <color theme="0" tint="-0.34998626667073579"/>
      <name val="Arial"/>
      <family val="2"/>
    </font>
    <font>
      <sz val="10"/>
      <color rgb="FFFF0000"/>
      <name val="Arial"/>
      <family val="2"/>
    </font>
    <font>
      <sz val="9"/>
      <color rgb="FFFF0000"/>
      <name val="Arial"/>
      <family val="2"/>
    </font>
    <font>
      <sz val="8"/>
      <color rgb="FFFF0000"/>
      <name val="Arial"/>
      <family val="2"/>
    </font>
    <font>
      <sz val="10"/>
      <color theme="1"/>
      <name val="Arial"/>
      <family val="2"/>
    </font>
    <font>
      <sz val="12"/>
      <name val="Arial"/>
      <family val="2"/>
    </font>
    <font>
      <sz val="12"/>
      <color rgb="FFFF0000"/>
      <name val="Arial"/>
      <family val="2"/>
    </font>
    <font>
      <b/>
      <sz val="12"/>
      <name val="Arial"/>
      <family val="2"/>
    </font>
    <font>
      <sz val="12"/>
      <color indexed="30"/>
      <name val="Arial"/>
      <family val="2"/>
    </font>
    <font>
      <sz val="12"/>
      <color theme="1"/>
      <name val="Arial"/>
      <family val="2"/>
    </font>
    <font>
      <b/>
      <sz val="12"/>
      <color indexed="30"/>
      <name val="Arial"/>
      <family val="2"/>
    </font>
    <font>
      <sz val="12"/>
      <color indexed="8"/>
      <name val="Arial"/>
      <family val="2"/>
    </font>
    <font>
      <b/>
      <sz val="12"/>
      <color indexed="8"/>
      <name val="Arial"/>
      <family val="2"/>
    </font>
    <font>
      <sz val="12"/>
      <color theme="0" tint="-0.34998626667073579"/>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9" fontId="7" fillId="0" borderId="0" applyFont="0" applyFill="0" applyBorder="0" applyAlignment="0" applyProtection="0"/>
  </cellStyleXfs>
  <cellXfs count="170">
    <xf numFmtId="0" fontId="0" fillId="0" borderId="0" xfId="0"/>
    <xf numFmtId="0" fontId="3" fillId="0" borderId="1" xfId="0" applyNumberFormat="1" applyFont="1" applyFill="1" applyBorder="1" applyAlignment="1">
      <alignment vertical="center" wrapText="1"/>
    </xf>
    <xf numFmtId="0" fontId="2" fillId="0" borderId="0" xfId="0" applyNumberFormat="1" applyFont="1"/>
    <xf numFmtId="0" fontId="0" fillId="0" borderId="0" xfId="0" applyNumberFormat="1"/>
    <xf numFmtId="0" fontId="6" fillId="0" borderId="0" xfId="0" applyNumberFormat="1" applyFont="1"/>
    <xf numFmtId="0" fontId="0" fillId="0" borderId="2" xfId="0" applyNumberFormat="1" applyBorder="1"/>
    <xf numFmtId="0" fontId="0" fillId="0" borderId="0" xfId="0" applyNumberFormat="1" applyBorder="1"/>
    <xf numFmtId="0" fontId="2" fillId="0" borderId="3" xfId="0" applyNumberFormat="1" applyFont="1" applyBorder="1"/>
    <xf numFmtId="0" fontId="0" fillId="0" borderId="3" xfId="0" applyNumberFormat="1" applyBorder="1" applyAlignment="1"/>
    <xf numFmtId="0" fontId="6" fillId="0" borderId="0" xfId="0" applyNumberFormat="1" applyFont="1" applyBorder="1"/>
    <xf numFmtId="0" fontId="8" fillId="0" borderId="0" xfId="0" applyNumberFormat="1" applyFont="1" applyBorder="1" applyAlignment="1">
      <alignment vertical="top" wrapText="1"/>
    </xf>
    <xf numFmtId="0" fontId="0" fillId="0" borderId="0" xfId="0" applyBorder="1"/>
    <xf numFmtId="0" fontId="0" fillId="0" borderId="0" xfId="0" applyFill="1"/>
    <xf numFmtId="0" fontId="0" fillId="0" borderId="0" xfId="0" applyFill="1" applyAlignment="1">
      <alignment wrapText="1"/>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left" vertical="center" wrapText="1"/>
    </xf>
    <xf numFmtId="0" fontId="3" fillId="0" borderId="0" xfId="0" applyNumberFormat="1" applyFont="1" applyBorder="1" applyAlignment="1">
      <alignment horizontal="center" vertical="center"/>
    </xf>
    <xf numFmtId="0" fontId="3" fillId="0" borderId="0" xfId="0" applyNumberFormat="1" applyFont="1"/>
    <xf numFmtId="0" fontId="3" fillId="0" borderId="0" xfId="0" applyFont="1"/>
    <xf numFmtId="0" fontId="2" fillId="0" borderId="0" xfId="0" applyNumberFormat="1" applyFont="1" applyBorder="1" applyAlignment="1">
      <alignment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top" wrapText="1"/>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vertical="center" wrapText="1"/>
    </xf>
    <xf numFmtId="14" fontId="2" fillId="0" borderId="1" xfId="0" applyNumberFormat="1" applyFont="1" applyFill="1" applyBorder="1" applyAlignment="1">
      <alignment horizontal="center" vertical="center" wrapText="1"/>
    </xf>
    <xf numFmtId="0" fontId="3" fillId="4" borderId="1" xfId="0" applyNumberFormat="1" applyFont="1" applyFill="1" applyBorder="1" applyAlignment="1">
      <alignment horizontal="left" vertical="center" wrapText="1"/>
    </xf>
    <xf numFmtId="9" fontId="2" fillId="0" borderId="1" xfId="1" applyFont="1" applyFill="1" applyBorder="1" applyAlignment="1">
      <alignment horizontal="center" vertical="center" wrapText="1"/>
    </xf>
    <xf numFmtId="9" fontId="0" fillId="0" borderId="0" xfId="1" applyFont="1" applyBorder="1" applyAlignment="1">
      <alignment horizontal="center" vertical="center"/>
    </xf>
    <xf numFmtId="9" fontId="2" fillId="0" borderId="0" xfId="1" applyFont="1" applyBorder="1" applyAlignment="1">
      <alignment wrapText="1"/>
    </xf>
    <xf numFmtId="9" fontId="2" fillId="0" borderId="3" xfId="1" applyFont="1" applyBorder="1"/>
    <xf numFmtId="9" fontId="6" fillId="0" borderId="0" xfId="1" applyFont="1" applyBorder="1"/>
    <xf numFmtId="9" fontId="0" fillId="0" borderId="2" xfId="1" applyFont="1" applyBorder="1"/>
    <xf numFmtId="9" fontId="0" fillId="0" borderId="0" xfId="1" applyFont="1"/>
    <xf numFmtId="9" fontId="3" fillId="0" borderId="1" xfId="1" applyFont="1" applyFill="1" applyBorder="1" applyAlignment="1">
      <alignment horizontal="center" vertical="center"/>
    </xf>
    <xf numFmtId="9" fontId="3" fillId="0" borderId="1" xfId="1" applyFont="1" applyFill="1" applyBorder="1" applyAlignment="1">
      <alignment horizontal="center" vertical="center" wrapText="1"/>
    </xf>
    <xf numFmtId="9" fontId="2" fillId="0" borderId="0" xfId="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9" fontId="2" fillId="4" borderId="1" xfId="1" applyFont="1" applyFill="1" applyBorder="1" applyAlignment="1">
      <alignment horizontal="center" vertical="center" wrapText="1"/>
    </xf>
    <xf numFmtId="0" fontId="9" fillId="0" borderId="1" xfId="0" applyNumberFormat="1" applyFont="1" applyFill="1" applyBorder="1" applyAlignment="1">
      <alignment vertical="top" wrapText="1"/>
    </xf>
    <xf numFmtId="0" fontId="10" fillId="0" borderId="0" xfId="0" applyNumberFormat="1" applyFont="1" applyBorder="1"/>
    <xf numFmtId="0" fontId="9" fillId="0" borderId="2" xfId="0" applyNumberFormat="1" applyFont="1" applyBorder="1"/>
    <xf numFmtId="0" fontId="9" fillId="0" borderId="0" xfId="0" applyNumberFormat="1" applyFont="1"/>
    <xf numFmtId="0" fontId="11" fillId="0" borderId="0" xfId="0" applyNumberFormat="1" applyFont="1" applyBorder="1" applyAlignment="1">
      <alignment vertical="top" wrapText="1"/>
    </xf>
    <xf numFmtId="0" fontId="9" fillId="0" borderId="0" xfId="0" applyFont="1"/>
    <xf numFmtId="0" fontId="9" fillId="0" borderId="0" xfId="0" applyNumberFormat="1" applyFont="1" applyBorder="1" applyAlignment="1">
      <alignment wrapText="1"/>
    </xf>
    <xf numFmtId="0" fontId="9" fillId="0" borderId="1" xfId="0" applyNumberFormat="1" applyFont="1" applyFill="1"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3" fillId="0" borderId="0" xfId="0" applyFont="1" applyAlignment="1">
      <alignment horizontal="center" vertical="center"/>
    </xf>
    <xf numFmtId="9" fontId="0" fillId="0" borderId="0" xfId="2" applyFont="1" applyAlignment="1">
      <alignment horizontal="center" vertical="center"/>
    </xf>
    <xf numFmtId="0" fontId="3" fillId="5" borderId="0" xfId="0" applyFont="1" applyFill="1" applyAlignment="1">
      <alignment horizontal="center" vertical="center"/>
    </xf>
    <xf numFmtId="0" fontId="3" fillId="4" borderId="0" xfId="0" applyFont="1" applyFill="1" applyAlignment="1">
      <alignment horizontal="center" vertical="center"/>
    </xf>
    <xf numFmtId="0" fontId="2" fillId="0" borderId="0" xfId="0" applyFont="1" applyAlignment="1">
      <alignment wrapText="1"/>
    </xf>
    <xf numFmtId="9" fontId="2" fillId="0" borderId="0" xfId="2" applyFont="1" applyAlignment="1">
      <alignment wrapText="1"/>
    </xf>
    <xf numFmtId="0" fontId="9" fillId="0" borderId="0" xfId="0" applyFont="1" applyAlignment="1">
      <alignment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9" fontId="2" fillId="0" borderId="1" xfId="2" applyFont="1" applyBorder="1" applyAlignment="1">
      <alignment horizontal="center" vertical="center" wrapText="1"/>
    </xf>
    <xf numFmtId="0" fontId="2" fillId="0" borderId="1" xfId="0" applyFont="1" applyBorder="1" applyAlignment="1">
      <alignment horizontal="center" vertical="center" wrapText="1"/>
    </xf>
    <xf numFmtId="9" fontId="2" fillId="0" borderId="0" xfId="2" applyFont="1" applyAlignment="1">
      <alignment horizontal="center" vertical="center" wrapText="1"/>
    </xf>
    <xf numFmtId="0" fontId="3" fillId="0" borderId="4" xfId="0" applyFont="1" applyBorder="1" applyAlignment="1">
      <alignment horizontal="lef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xf>
    <xf numFmtId="9" fontId="3" fillId="0" borderId="1" xfId="2" applyFont="1" applyBorder="1" applyAlignment="1">
      <alignment horizontal="center" vertical="center"/>
    </xf>
    <xf numFmtId="0" fontId="9" fillId="0" borderId="1" xfId="0" applyFont="1" applyBorder="1" applyAlignment="1">
      <alignment vertical="top" wrapText="1"/>
    </xf>
    <xf numFmtId="0" fontId="3" fillId="0" borderId="1" xfId="0" applyFont="1" applyBorder="1" applyAlignment="1">
      <alignment vertical="center" wrapText="1"/>
    </xf>
    <xf numFmtId="9" fontId="3" fillId="0" borderId="1" xfId="2" applyFont="1" applyBorder="1" applyAlignment="1">
      <alignment horizontal="center" vertical="center" wrapText="1"/>
    </xf>
    <xf numFmtId="0" fontId="0" fillId="0" borderId="0" xfId="0" applyAlignment="1">
      <alignment wrapText="1"/>
    </xf>
    <xf numFmtId="0" fontId="3" fillId="3" borderId="1"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top" wrapText="1"/>
    </xf>
    <xf numFmtId="0" fontId="2" fillId="0" borderId="0" xfId="0" applyFont="1"/>
    <xf numFmtId="9" fontId="2" fillId="0" borderId="3" xfId="2" applyFont="1" applyBorder="1"/>
    <xf numFmtId="0" fontId="2" fillId="0" borderId="3" xfId="0" applyFont="1" applyBorder="1"/>
    <xf numFmtId="0" fontId="0" fillId="0" borderId="3" xfId="0" applyBorder="1" applyAlignment="1">
      <alignment horizontal="center" vertical="center"/>
    </xf>
    <xf numFmtId="0" fontId="6" fillId="0" borderId="0" xfId="0" applyFont="1"/>
    <xf numFmtId="9" fontId="6" fillId="0" borderId="0" xfId="2" applyFont="1"/>
    <xf numFmtId="0" fontId="10" fillId="0" borderId="0" xfId="0" applyFont="1"/>
    <xf numFmtId="0" fontId="0" fillId="0" borderId="2" xfId="0" applyBorder="1"/>
    <xf numFmtId="9" fontId="0" fillId="0" borderId="2" xfId="2" applyFont="1" applyBorder="1"/>
    <xf numFmtId="0" fontId="9" fillId="0" borderId="2" xfId="0" applyFont="1" applyBorder="1"/>
    <xf numFmtId="0" fontId="0" fillId="0" borderId="2" xfId="0" applyBorder="1" applyAlignment="1">
      <alignment horizontal="center" vertical="center"/>
    </xf>
    <xf numFmtId="9" fontId="0" fillId="0" borderId="0" xfId="2" applyFont="1"/>
    <xf numFmtId="0" fontId="11" fillId="0" borderId="0" xfId="0" applyFont="1" applyAlignment="1">
      <alignment vertical="top" wrapText="1"/>
    </xf>
    <xf numFmtId="0" fontId="4" fillId="0" borderId="0" xfId="0" applyFont="1" applyAlignment="1">
      <alignment horizontal="center" vertical="center" wrapText="1"/>
    </xf>
    <xf numFmtId="0" fontId="2" fillId="2" borderId="1"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0" fontId="9" fillId="0" borderId="0" xfId="0" applyNumberFormat="1"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2" fillId="2" borderId="1" xfId="0" applyFont="1" applyFill="1" applyBorder="1" applyAlignment="1">
      <alignment horizontal="center" vertical="center" wrapText="1"/>
    </xf>
    <xf numFmtId="0" fontId="4" fillId="0" borderId="0" xfId="0" applyNumberFormat="1" applyFont="1" applyBorder="1" applyAlignment="1">
      <alignment vertical="top" wrapText="1"/>
    </xf>
    <xf numFmtId="0" fontId="13" fillId="0" borderId="0" xfId="0" applyFont="1"/>
    <xf numFmtId="0" fontId="13" fillId="0" borderId="0" xfId="0" applyNumberFormat="1" applyFont="1" applyBorder="1" applyAlignment="1">
      <alignment horizontal="center" vertical="center"/>
    </xf>
    <xf numFmtId="9" fontId="13" fillId="0" borderId="0" xfId="1" applyFont="1" applyBorder="1" applyAlignment="1">
      <alignment horizontal="center" vertical="center"/>
    </xf>
    <xf numFmtId="0" fontId="14" fillId="0" borderId="0" xfId="0" applyNumberFormat="1" applyFont="1" applyBorder="1" applyAlignment="1">
      <alignment horizontal="center" vertical="center"/>
    </xf>
    <xf numFmtId="0" fontId="15" fillId="0" borderId="0" xfId="0" applyNumberFormat="1" applyFont="1" applyBorder="1" applyAlignment="1">
      <alignment wrapText="1"/>
    </xf>
    <xf numFmtId="9" fontId="15" fillId="0" borderId="0" xfId="1" applyFont="1" applyBorder="1" applyAlignment="1">
      <alignment wrapText="1"/>
    </xf>
    <xf numFmtId="0" fontId="14" fillId="0" borderId="0" xfId="0" applyNumberFormat="1" applyFont="1" applyBorder="1" applyAlignment="1">
      <alignment wrapText="1"/>
    </xf>
    <xf numFmtId="0" fontId="15"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0" fontId="13" fillId="0" borderId="0" xfId="0" applyFont="1" applyFill="1"/>
    <xf numFmtId="0" fontId="13" fillId="0" borderId="4"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9" fontId="13" fillId="0" borderId="1" xfId="1" applyFont="1" applyFill="1" applyBorder="1" applyAlignment="1">
      <alignment horizontal="center" vertical="center"/>
    </xf>
    <xf numFmtId="0" fontId="17" fillId="0" borderId="1" xfId="0" applyNumberFormat="1" applyFont="1" applyFill="1" applyBorder="1" applyAlignment="1">
      <alignment vertical="top" wrapText="1"/>
    </xf>
    <xf numFmtId="0" fontId="13" fillId="0" borderId="1" xfId="0" applyNumberFormat="1" applyFont="1" applyFill="1" applyBorder="1" applyAlignment="1">
      <alignment vertical="center" wrapText="1"/>
    </xf>
    <xf numFmtId="9" fontId="13" fillId="0" borderId="1" xfId="1" applyFont="1" applyFill="1" applyBorder="1" applyAlignment="1">
      <alignment horizontal="center" vertical="center" wrapText="1"/>
    </xf>
    <xf numFmtId="0" fontId="14" fillId="0" borderId="1" xfId="0" applyNumberFormat="1" applyFont="1" applyFill="1" applyBorder="1" applyAlignment="1">
      <alignment vertical="top" wrapText="1"/>
    </xf>
    <xf numFmtId="0" fontId="13" fillId="0" borderId="0" xfId="0" applyFont="1" applyFill="1" applyAlignment="1">
      <alignment wrapText="1"/>
    </xf>
    <xf numFmtId="0" fontId="13" fillId="3" borderId="1" xfId="0" applyNumberFormat="1" applyFont="1" applyFill="1" applyBorder="1" applyAlignment="1">
      <alignment vertical="center" wrapText="1"/>
    </xf>
    <xf numFmtId="0" fontId="13" fillId="0" borderId="1" xfId="0" applyNumberFormat="1" applyFont="1" applyFill="1" applyBorder="1" applyAlignment="1">
      <alignment vertical="top" wrapText="1"/>
    </xf>
    <xf numFmtId="0" fontId="13" fillId="0" borderId="0" xfId="0" applyNumberFormat="1" applyFont="1"/>
    <xf numFmtId="0" fontId="15" fillId="0" borderId="0" xfId="0" applyNumberFormat="1" applyFont="1"/>
    <xf numFmtId="9" fontId="15" fillId="0" borderId="3" xfId="1" applyFont="1" applyBorder="1"/>
    <xf numFmtId="0" fontId="15" fillId="0" borderId="3" xfId="0" applyNumberFormat="1" applyFont="1" applyBorder="1"/>
    <xf numFmtId="9" fontId="13" fillId="0" borderId="0" xfId="1" applyFont="1" applyBorder="1"/>
    <xf numFmtId="0" fontId="13" fillId="0" borderId="0" xfId="0" applyNumberFormat="1" applyFont="1" applyBorder="1"/>
    <xf numFmtId="0" fontId="14" fillId="0" borderId="0" xfId="0" applyNumberFormat="1" applyFont="1" applyBorder="1"/>
    <xf numFmtId="0" fontId="13" fillId="0" borderId="2" xfId="0" applyNumberFormat="1" applyFont="1" applyBorder="1"/>
    <xf numFmtId="9" fontId="13" fillId="0" borderId="0" xfId="1" applyFont="1"/>
    <xf numFmtId="0" fontId="14" fillId="0" borderId="0" xfId="0" applyNumberFormat="1" applyFont="1"/>
    <xf numFmtId="0" fontId="14" fillId="0" borderId="0" xfId="0" applyFont="1"/>
    <xf numFmtId="0" fontId="2" fillId="2" borderId="1"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0" fontId="0" fillId="0" borderId="0" xfId="0" applyNumberFormat="1" applyAlignment="1">
      <alignment horizontal="center"/>
    </xf>
    <xf numFmtId="0" fontId="5" fillId="0" borderId="0" xfId="0" applyNumberFormat="1" applyFont="1" applyBorder="1" applyAlignment="1">
      <alignment horizontal="center" wrapText="1"/>
    </xf>
    <xf numFmtId="0" fontId="0" fillId="0" borderId="5" xfId="0" applyNumberFormat="1" applyBorder="1" applyAlignment="1">
      <alignment horizontal="center" wrapText="1"/>
    </xf>
    <xf numFmtId="9" fontId="2" fillId="2" borderId="1" xfId="1" applyFont="1" applyFill="1" applyBorder="1" applyAlignment="1">
      <alignment horizontal="center" vertical="center" wrapText="1"/>
    </xf>
    <xf numFmtId="0" fontId="9" fillId="0" borderId="0" xfId="0" applyNumberFormat="1" applyFont="1" applyAlignment="1">
      <alignment horizontal="center"/>
    </xf>
    <xf numFmtId="0" fontId="9" fillId="0" borderId="0" xfId="0" applyNumberFormat="1" applyFont="1" applyBorder="1" applyAlignment="1">
      <alignment horizontal="center" vertical="center"/>
    </xf>
    <xf numFmtId="0" fontId="11" fillId="0" borderId="0" xfId="0" applyNumberFormat="1" applyFont="1" applyBorder="1" applyAlignment="1">
      <alignment horizontal="center" wrapText="1"/>
    </xf>
    <xf numFmtId="0" fontId="0" fillId="0" borderId="0" xfId="0" applyAlignment="1">
      <alignment horizontal="center"/>
    </xf>
    <xf numFmtId="0" fontId="9" fillId="0" borderId="0" xfId="0" applyFont="1" applyAlignment="1">
      <alignment horizontal="center"/>
    </xf>
    <xf numFmtId="0" fontId="0" fillId="0" borderId="0" xfId="0" applyAlignment="1">
      <alignment horizontal="center" vertical="center"/>
    </xf>
    <xf numFmtId="0" fontId="9" fillId="0" borderId="0" xfId="0" applyFont="1" applyAlignment="1">
      <alignment horizontal="center" vertical="center"/>
    </xf>
    <xf numFmtId="0" fontId="5" fillId="0" borderId="0" xfId="0" applyFont="1" applyAlignment="1">
      <alignment horizontal="center" wrapText="1"/>
    </xf>
    <xf numFmtId="0" fontId="11" fillId="0" borderId="0" xfId="0" applyFont="1" applyAlignment="1">
      <alignment horizontal="center" wrapText="1"/>
    </xf>
    <xf numFmtId="0" fontId="2" fillId="2" borderId="1" xfId="0" applyFont="1" applyFill="1" applyBorder="1" applyAlignment="1">
      <alignment horizontal="center" vertical="center" wrapText="1"/>
    </xf>
    <xf numFmtId="9" fontId="2" fillId="2" borderId="1" xfId="2" applyFont="1" applyFill="1" applyBorder="1" applyAlignment="1">
      <alignment horizontal="center" vertical="center" wrapText="1"/>
    </xf>
    <xf numFmtId="0" fontId="0" fillId="0" borderId="5" xfId="0" applyBorder="1" applyAlignment="1">
      <alignment horizontal="center" wrapText="1"/>
    </xf>
    <xf numFmtId="0" fontId="13" fillId="0" borderId="0" xfId="0" applyNumberFormat="1" applyFont="1" applyAlignment="1">
      <alignment horizontal="center"/>
    </xf>
    <xf numFmtId="0" fontId="14" fillId="0" borderId="0" xfId="0" applyNumberFormat="1" applyFont="1" applyAlignment="1">
      <alignment horizontal="center"/>
    </xf>
    <xf numFmtId="0" fontId="13" fillId="0" borderId="0"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5" fillId="0" borderId="0" xfId="0" applyNumberFormat="1" applyFont="1" applyBorder="1" applyAlignment="1">
      <alignment horizontal="center" wrapText="1"/>
    </xf>
    <xf numFmtId="0" fontId="14" fillId="0" borderId="0" xfId="0" applyNumberFormat="1" applyFont="1" applyBorder="1" applyAlignment="1">
      <alignment horizontal="center" wrapText="1"/>
    </xf>
    <xf numFmtId="0" fontId="15" fillId="2" borderId="1" xfId="0" applyNumberFormat="1" applyFont="1" applyFill="1" applyBorder="1" applyAlignment="1">
      <alignment horizontal="center" vertical="center" wrapText="1"/>
    </xf>
    <xf numFmtId="9" fontId="15" fillId="2" borderId="1" xfId="1" applyFont="1" applyFill="1" applyBorder="1" applyAlignment="1">
      <alignment horizontal="center" vertical="center" wrapText="1"/>
    </xf>
    <xf numFmtId="0" fontId="13" fillId="0" borderId="5" xfId="0" applyNumberFormat="1" applyFont="1" applyBorder="1" applyAlignment="1">
      <alignment horizontal="center" wrapText="1"/>
    </xf>
    <xf numFmtId="0" fontId="21" fillId="0" borderId="0" xfId="0" applyNumberFormat="1" applyFont="1" applyBorder="1" applyAlignment="1">
      <alignment vertical="top" wrapText="1"/>
    </xf>
    <xf numFmtId="0" fontId="13" fillId="0" borderId="6" xfId="0" applyNumberFormat="1" applyFont="1" applyBorder="1"/>
    <xf numFmtId="0" fontId="13" fillId="0" borderId="6" xfId="0" applyNumberFormat="1" applyFont="1" applyBorder="1" applyAlignment="1">
      <alignment horizontal="center"/>
    </xf>
    <xf numFmtId="0" fontId="13" fillId="0" borderId="5" xfId="0" applyNumberFormat="1" applyFont="1" applyBorder="1"/>
  </cellXfs>
  <cellStyles count="3">
    <cellStyle name="Normal" xfId="0" builtinId="0"/>
    <cellStyle name="Porcentaje" xfId="1" builtinId="5"/>
    <cellStyle name="Porcentaje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32</xdr:row>
      <xdr:rowOff>95250</xdr:rowOff>
    </xdr:from>
    <xdr:to>
      <xdr:col>10</xdr:col>
      <xdr:colOff>1076325</xdr:colOff>
      <xdr:row>49</xdr:row>
      <xdr:rowOff>9525</xdr:rowOff>
    </xdr:to>
    <xdr:pic>
      <xdr:nvPicPr>
        <xdr:cNvPr id="1972" name="Imagen 15">
          <a:extLst>
            <a:ext uri="{FF2B5EF4-FFF2-40B4-BE49-F238E27FC236}">
              <a16:creationId xmlns:a16="http://schemas.microsoft.com/office/drawing/2014/main" id="{50E77B9A-5250-450F-9307-A1EBCBB31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5260300"/>
          <a:ext cx="14763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10</xdr:col>
      <xdr:colOff>1066800</xdr:colOff>
      <xdr:row>9</xdr:row>
      <xdr:rowOff>9525</xdr:rowOff>
    </xdr:to>
    <xdr:pic>
      <xdr:nvPicPr>
        <xdr:cNvPr id="1973" name="Imagen 13">
          <a:extLst>
            <a:ext uri="{FF2B5EF4-FFF2-40B4-BE49-F238E27FC236}">
              <a16:creationId xmlns:a16="http://schemas.microsoft.com/office/drawing/2014/main" id="{002C7501-8174-4592-B94F-15F8D6D6C5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4820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32</xdr:row>
      <xdr:rowOff>95250</xdr:rowOff>
    </xdr:from>
    <xdr:to>
      <xdr:col>10</xdr:col>
      <xdr:colOff>1076325</xdr:colOff>
      <xdr:row>49</xdr:row>
      <xdr:rowOff>9525</xdr:rowOff>
    </xdr:to>
    <xdr:pic>
      <xdr:nvPicPr>
        <xdr:cNvPr id="12533" name="Imagen 15">
          <a:extLst>
            <a:ext uri="{FF2B5EF4-FFF2-40B4-BE49-F238E27FC236}">
              <a16:creationId xmlns:a16="http://schemas.microsoft.com/office/drawing/2014/main" id="{0173A4D8-0122-4CE3-8F6B-F6121643E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5565100"/>
          <a:ext cx="14763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10</xdr:col>
      <xdr:colOff>1066800</xdr:colOff>
      <xdr:row>9</xdr:row>
      <xdr:rowOff>9525</xdr:rowOff>
    </xdr:to>
    <xdr:pic>
      <xdr:nvPicPr>
        <xdr:cNvPr id="12534" name="Imagen 13">
          <a:extLst>
            <a:ext uri="{FF2B5EF4-FFF2-40B4-BE49-F238E27FC236}">
              <a16:creationId xmlns:a16="http://schemas.microsoft.com/office/drawing/2014/main" id="{0F6D314E-621E-4BEB-9AE9-32CD040B8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4820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32</xdr:row>
      <xdr:rowOff>95250</xdr:rowOff>
    </xdr:from>
    <xdr:to>
      <xdr:col>10</xdr:col>
      <xdr:colOff>1076325</xdr:colOff>
      <xdr:row>49</xdr:row>
      <xdr:rowOff>9525</xdr:rowOff>
    </xdr:to>
    <xdr:pic>
      <xdr:nvPicPr>
        <xdr:cNvPr id="15523" name="Imagen 15">
          <a:extLst>
            <a:ext uri="{FF2B5EF4-FFF2-40B4-BE49-F238E27FC236}">
              <a16:creationId xmlns:a16="http://schemas.microsoft.com/office/drawing/2014/main" id="{6EB954EA-FC2A-4511-8036-9EDBA220C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6536650"/>
          <a:ext cx="14763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10</xdr:col>
      <xdr:colOff>1066800</xdr:colOff>
      <xdr:row>9</xdr:row>
      <xdr:rowOff>9525</xdr:rowOff>
    </xdr:to>
    <xdr:pic>
      <xdr:nvPicPr>
        <xdr:cNvPr id="15524" name="Imagen 13">
          <a:extLst>
            <a:ext uri="{FF2B5EF4-FFF2-40B4-BE49-F238E27FC236}">
              <a16:creationId xmlns:a16="http://schemas.microsoft.com/office/drawing/2014/main" id="{D8BB4C2F-50E6-4759-A8DB-25CC1AC2F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200"/>
          <a:ext cx="148209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10</xdr:col>
      <xdr:colOff>581025</xdr:colOff>
      <xdr:row>45</xdr:row>
      <xdr:rowOff>44162</xdr:rowOff>
    </xdr:to>
    <xdr:pic>
      <xdr:nvPicPr>
        <xdr:cNvPr id="14499" name="Imagen 15">
          <a:extLst>
            <a:ext uri="{FF2B5EF4-FFF2-40B4-BE49-F238E27FC236}">
              <a16:creationId xmlns:a16="http://schemas.microsoft.com/office/drawing/2014/main" id="{D1906F78-0BD8-4A11-A243-C5AA0178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020500"/>
          <a:ext cx="14757400" cy="271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638175</xdr:colOff>
      <xdr:row>7</xdr:row>
      <xdr:rowOff>80530</xdr:rowOff>
    </xdr:to>
    <xdr:pic>
      <xdr:nvPicPr>
        <xdr:cNvPr id="14500" name="Imagen 13">
          <a:extLst>
            <a:ext uri="{FF2B5EF4-FFF2-40B4-BE49-F238E27FC236}">
              <a16:creationId xmlns:a16="http://schemas.microsoft.com/office/drawing/2014/main" id="{80B30809-25B3-45B4-80C3-145F3263BF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4830425" cy="1414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opLeftCell="A18" zoomScale="85" zoomScaleNormal="85" zoomScalePageLayoutView="30" workbookViewId="0">
      <selection activeCell="J19" sqref="J19"/>
    </sheetView>
  </sheetViews>
  <sheetFormatPr baseColWidth="10" defaultColWidth="9.140625" defaultRowHeight="12.75" x14ac:dyDescent="0.2"/>
  <cols>
    <col min="1" max="1" width="43.140625" style="18" customWidth="1"/>
    <col min="2" max="2" width="51.42578125" hidden="1" customWidth="1"/>
    <col min="3" max="3" width="42.28515625" customWidth="1"/>
    <col min="4" max="4" width="16.85546875" style="18" customWidth="1"/>
    <col min="5" max="5" width="32" customWidth="1"/>
    <col min="6" max="6" width="16.7109375" customWidth="1"/>
    <col min="7" max="7" width="16.140625" customWidth="1"/>
    <col min="8" max="8" width="14.85546875" customWidth="1"/>
    <col min="9" max="9" width="14.28515625" customWidth="1"/>
    <col min="10" max="10" width="10" style="37" customWidth="1"/>
    <col min="11" max="11" width="51.42578125" customWidth="1"/>
    <col min="12" max="12" width="21.42578125" customWidth="1"/>
    <col min="13" max="13" width="10.28515625" customWidth="1"/>
    <col min="14" max="256" width="11.42578125" customWidth="1"/>
  </cols>
  <sheetData>
    <row r="1" spans="1:14" x14ac:dyDescent="0.2">
      <c r="A1" s="140"/>
      <c r="B1" s="140"/>
      <c r="C1" s="140"/>
      <c r="D1" s="140"/>
      <c r="E1" s="140"/>
      <c r="F1" s="140"/>
      <c r="G1" s="140"/>
      <c r="H1" s="140"/>
      <c r="I1" s="140"/>
      <c r="J1" s="140"/>
      <c r="K1" s="140"/>
      <c r="L1" s="140"/>
      <c r="M1" s="140"/>
      <c r="N1" s="140"/>
    </row>
    <row r="2" spans="1:14" x14ac:dyDescent="0.2">
      <c r="A2" s="140"/>
      <c r="B2" s="140"/>
      <c r="C2" s="140"/>
      <c r="D2" s="140"/>
      <c r="E2" s="140"/>
      <c r="F2" s="140"/>
      <c r="G2" s="140"/>
      <c r="H2" s="140"/>
      <c r="I2" s="140"/>
      <c r="J2" s="140"/>
      <c r="K2" s="140"/>
      <c r="L2" s="140"/>
      <c r="M2" s="140"/>
      <c r="N2" s="140"/>
    </row>
    <row r="3" spans="1:14" x14ac:dyDescent="0.2">
      <c r="A3" s="140"/>
      <c r="B3" s="140"/>
      <c r="C3" s="140"/>
      <c r="D3" s="140"/>
      <c r="E3" s="140"/>
      <c r="F3" s="140"/>
      <c r="G3" s="140"/>
      <c r="H3" s="140"/>
      <c r="I3" s="140"/>
      <c r="J3" s="140"/>
      <c r="K3" s="140"/>
      <c r="L3" s="140"/>
      <c r="M3" s="140"/>
      <c r="N3" s="140"/>
    </row>
    <row r="4" spans="1:14" x14ac:dyDescent="0.2">
      <c r="A4" s="140"/>
      <c r="B4" s="140"/>
      <c r="C4" s="140"/>
      <c r="D4" s="140"/>
      <c r="E4" s="140"/>
      <c r="F4" s="140"/>
      <c r="G4" s="140"/>
      <c r="H4" s="140"/>
      <c r="I4" s="140"/>
      <c r="J4" s="140"/>
      <c r="K4" s="140"/>
      <c r="L4" s="140"/>
      <c r="M4" s="140"/>
      <c r="N4" s="140"/>
    </row>
    <row r="5" spans="1:14" x14ac:dyDescent="0.2">
      <c r="A5" s="140"/>
      <c r="B5" s="140"/>
      <c r="C5" s="140"/>
      <c r="D5" s="140"/>
      <c r="E5" s="140"/>
      <c r="F5" s="140"/>
      <c r="G5" s="140"/>
      <c r="H5" s="140"/>
      <c r="I5" s="140"/>
      <c r="J5" s="140"/>
      <c r="K5" s="140"/>
      <c r="L5" s="140"/>
      <c r="M5" s="140"/>
      <c r="N5" s="140"/>
    </row>
    <row r="6" spans="1:14" x14ac:dyDescent="0.2">
      <c r="A6" s="140"/>
      <c r="B6" s="140"/>
      <c r="C6" s="140"/>
      <c r="D6" s="140"/>
      <c r="E6" s="140"/>
      <c r="F6" s="140"/>
      <c r="G6" s="140"/>
      <c r="H6" s="140"/>
      <c r="I6" s="140"/>
      <c r="J6" s="140"/>
      <c r="K6" s="140"/>
      <c r="L6" s="140"/>
      <c r="M6" s="140"/>
      <c r="N6" s="140"/>
    </row>
    <row r="7" spans="1:14" x14ac:dyDescent="0.2">
      <c r="A7" s="16"/>
      <c r="B7" s="96"/>
      <c r="C7" s="96"/>
      <c r="D7" s="16"/>
      <c r="E7" s="96"/>
      <c r="F7" s="96"/>
      <c r="G7" s="96"/>
      <c r="H7" s="96"/>
      <c r="I7" s="96"/>
      <c r="J7" s="32"/>
      <c r="K7" s="96"/>
      <c r="L7" s="96"/>
      <c r="M7" s="96"/>
      <c r="N7" s="96"/>
    </row>
    <row r="8" spans="1:14" ht="12.75" customHeight="1" x14ac:dyDescent="0.2">
      <c r="A8" s="142" t="s">
        <v>0</v>
      </c>
      <c r="B8" s="142"/>
      <c r="C8" s="142"/>
      <c r="D8" s="142"/>
      <c r="E8" s="142"/>
      <c r="F8" s="142"/>
      <c r="G8" s="142"/>
      <c r="H8" s="142"/>
      <c r="I8" s="142"/>
      <c r="J8" s="142"/>
      <c r="K8" s="142"/>
      <c r="L8" s="142"/>
      <c r="M8" s="142"/>
    </row>
    <row r="9" spans="1:14" x14ac:dyDescent="0.2">
      <c r="A9" s="142"/>
      <c r="B9" s="142"/>
      <c r="C9" s="142"/>
      <c r="D9" s="142"/>
      <c r="E9" s="142"/>
      <c r="F9" s="142"/>
      <c r="G9" s="142"/>
      <c r="H9" s="142"/>
      <c r="I9" s="142"/>
      <c r="J9" s="142"/>
      <c r="K9" s="142"/>
      <c r="L9" s="142"/>
      <c r="M9" s="142"/>
    </row>
    <row r="10" spans="1:14" x14ac:dyDescent="0.2">
      <c r="A10" s="19"/>
      <c r="B10" s="19"/>
      <c r="C10" s="19"/>
      <c r="D10" s="19"/>
      <c r="E10" s="19"/>
      <c r="F10" s="19"/>
      <c r="G10" s="19"/>
      <c r="H10" s="19"/>
      <c r="I10" s="19"/>
      <c r="J10" s="33"/>
      <c r="K10" s="19"/>
      <c r="L10" s="19"/>
    </row>
    <row r="11" spans="1:14" ht="12.75" customHeight="1" x14ac:dyDescent="0.2">
      <c r="A11" s="139" t="s">
        <v>1</v>
      </c>
      <c r="B11" s="139" t="s">
        <v>2</v>
      </c>
      <c r="C11" s="139" t="s">
        <v>3</v>
      </c>
      <c r="D11" s="139" t="s">
        <v>4</v>
      </c>
      <c r="E11" s="139" t="s">
        <v>5</v>
      </c>
      <c r="F11" s="139" t="s">
        <v>6</v>
      </c>
      <c r="G11" s="139" t="s">
        <v>7</v>
      </c>
      <c r="H11" s="139"/>
      <c r="I11" s="139" t="s">
        <v>8</v>
      </c>
      <c r="J11" s="144" t="s">
        <v>9</v>
      </c>
      <c r="K11" s="139" t="s">
        <v>10</v>
      </c>
      <c r="L11" s="139" t="s">
        <v>11</v>
      </c>
    </row>
    <row r="12" spans="1:14" ht="38.25" x14ac:dyDescent="0.2">
      <c r="A12" s="139"/>
      <c r="B12" s="139"/>
      <c r="C12" s="139"/>
      <c r="D12" s="139"/>
      <c r="E12" s="139"/>
      <c r="F12" s="139"/>
      <c r="G12" s="95" t="s">
        <v>12</v>
      </c>
      <c r="H12" s="95" t="s">
        <v>13</v>
      </c>
      <c r="I12" s="139"/>
      <c r="J12" s="144"/>
      <c r="K12" s="139"/>
      <c r="L12" s="139"/>
    </row>
    <row r="13" spans="1:14" s="12" customFormat="1" ht="245.25" customHeight="1" x14ac:dyDescent="0.2">
      <c r="A13" s="15" t="s">
        <v>14</v>
      </c>
      <c r="B13" s="15" t="s">
        <v>15</v>
      </c>
      <c r="C13" s="26" t="s">
        <v>16</v>
      </c>
      <c r="D13" s="23" t="s">
        <v>17</v>
      </c>
      <c r="E13" s="27" t="s">
        <v>18</v>
      </c>
      <c r="F13" s="23" t="s">
        <v>19</v>
      </c>
      <c r="G13" s="24">
        <v>43871</v>
      </c>
      <c r="H13" s="24">
        <v>44227</v>
      </c>
      <c r="I13" s="29">
        <v>43936</v>
      </c>
      <c r="J13" s="31">
        <v>1</v>
      </c>
      <c r="K13" s="15" t="s">
        <v>20</v>
      </c>
      <c r="L13" s="20"/>
      <c r="M13" s="40">
        <f>100%/COUNTA($A$13:$A$25)*J13</f>
        <v>7.6923076923076927E-2</v>
      </c>
    </row>
    <row r="14" spans="1:14" s="12" customFormat="1" ht="123" customHeight="1" x14ac:dyDescent="0.2">
      <c r="A14" s="25" t="s">
        <v>21</v>
      </c>
      <c r="B14" s="15" t="s">
        <v>22</v>
      </c>
      <c r="C14" s="15" t="s">
        <v>23</v>
      </c>
      <c r="D14" s="23" t="s">
        <v>24</v>
      </c>
      <c r="E14" s="23" t="s">
        <v>25</v>
      </c>
      <c r="F14" s="23" t="s">
        <v>26</v>
      </c>
      <c r="G14" s="24">
        <v>43931</v>
      </c>
      <c r="H14" s="24">
        <v>44227</v>
      </c>
      <c r="I14" s="20"/>
      <c r="J14" s="31">
        <v>0.25</v>
      </c>
      <c r="K14" s="23" t="s">
        <v>27</v>
      </c>
      <c r="L14" s="20"/>
      <c r="M14" s="40">
        <f t="shared" ref="M14:M25" si="0">100%/COUNTA($A$13:$A$25)*J14</f>
        <v>1.9230769230769232E-2</v>
      </c>
    </row>
    <row r="15" spans="1:14" s="12" customFormat="1" ht="207.75" customHeight="1" x14ac:dyDescent="0.2">
      <c r="A15" s="15" t="s">
        <v>28</v>
      </c>
      <c r="B15" s="15" t="s">
        <v>29</v>
      </c>
      <c r="C15" s="15" t="s">
        <v>30</v>
      </c>
      <c r="D15" s="23" t="s">
        <v>24</v>
      </c>
      <c r="E15" s="23" t="s">
        <v>31</v>
      </c>
      <c r="F15" s="23" t="s">
        <v>31</v>
      </c>
      <c r="G15" s="24">
        <v>43871</v>
      </c>
      <c r="H15" s="24">
        <v>44227</v>
      </c>
      <c r="I15" s="20"/>
      <c r="J15" s="31">
        <v>0.5</v>
      </c>
      <c r="K15" s="23" t="s">
        <v>32</v>
      </c>
      <c r="L15" s="20"/>
      <c r="M15" s="40">
        <f t="shared" si="0"/>
        <v>3.8461538461538464E-2</v>
      </c>
    </row>
    <row r="16" spans="1:14" s="12" customFormat="1" ht="141.75" customHeight="1" x14ac:dyDescent="0.2">
      <c r="A16" s="15" t="s">
        <v>33</v>
      </c>
      <c r="B16" s="15" t="s">
        <v>34</v>
      </c>
      <c r="C16" s="15" t="s">
        <v>35</v>
      </c>
      <c r="D16" s="23" t="s">
        <v>36</v>
      </c>
      <c r="E16" s="27" t="s">
        <v>37</v>
      </c>
      <c r="F16" s="23" t="s">
        <v>38</v>
      </c>
      <c r="G16" s="24">
        <v>43871</v>
      </c>
      <c r="H16" s="24">
        <v>44227</v>
      </c>
      <c r="I16" s="20"/>
      <c r="J16" s="31">
        <v>0.5</v>
      </c>
      <c r="K16" s="23" t="s">
        <v>39</v>
      </c>
      <c r="L16" s="20"/>
      <c r="M16" s="40">
        <f t="shared" si="0"/>
        <v>3.8461538461538464E-2</v>
      </c>
    </row>
    <row r="17" spans="1:14" s="12" customFormat="1" ht="103.5" customHeight="1" x14ac:dyDescent="0.2">
      <c r="A17" s="15" t="s">
        <v>40</v>
      </c>
      <c r="B17" s="15" t="s">
        <v>41</v>
      </c>
      <c r="C17" s="30" t="s">
        <v>42</v>
      </c>
      <c r="D17" s="23" t="s">
        <v>36</v>
      </c>
      <c r="E17" s="23" t="s">
        <v>43</v>
      </c>
      <c r="F17" s="23" t="s">
        <v>44</v>
      </c>
      <c r="G17" s="24">
        <v>43931</v>
      </c>
      <c r="H17" s="24">
        <v>44227</v>
      </c>
      <c r="I17" s="20"/>
      <c r="J17" s="31">
        <f>(1/4)*0.8+0*0.2</f>
        <v>0.2</v>
      </c>
      <c r="K17" s="23" t="s">
        <v>45</v>
      </c>
      <c r="L17" s="20"/>
      <c r="M17" s="40">
        <f t="shared" si="0"/>
        <v>1.5384615384615385E-2</v>
      </c>
    </row>
    <row r="18" spans="1:14" s="12" customFormat="1" ht="116.25" customHeight="1" x14ac:dyDescent="0.2">
      <c r="A18" s="15" t="s">
        <v>46</v>
      </c>
      <c r="B18" s="15" t="s">
        <v>47</v>
      </c>
      <c r="C18" s="26" t="s">
        <v>48</v>
      </c>
      <c r="D18" s="27" t="s">
        <v>49</v>
      </c>
      <c r="E18" s="27" t="s">
        <v>50</v>
      </c>
      <c r="F18" s="27" t="s">
        <v>51</v>
      </c>
      <c r="G18" s="24">
        <v>43871</v>
      </c>
      <c r="H18" s="24">
        <v>44227</v>
      </c>
      <c r="I18" s="20"/>
      <c r="J18" s="31">
        <v>0.33</v>
      </c>
      <c r="K18" s="23" t="s">
        <v>52</v>
      </c>
      <c r="L18" s="20"/>
      <c r="M18" s="40">
        <f t="shared" si="0"/>
        <v>2.5384615384615387E-2</v>
      </c>
    </row>
    <row r="19" spans="1:14" s="12" customFormat="1" ht="169.5" customHeight="1" x14ac:dyDescent="0.2">
      <c r="A19" s="15" t="s">
        <v>53</v>
      </c>
      <c r="B19" s="15" t="s">
        <v>54</v>
      </c>
      <c r="C19" s="15" t="s">
        <v>55</v>
      </c>
      <c r="D19" s="23" t="s">
        <v>56</v>
      </c>
      <c r="E19" s="27" t="s">
        <v>57</v>
      </c>
      <c r="F19" s="23" t="s">
        <v>58</v>
      </c>
      <c r="G19" s="24">
        <v>43931</v>
      </c>
      <c r="H19" s="24">
        <v>44227</v>
      </c>
      <c r="I19" s="20"/>
      <c r="J19" s="31">
        <v>0</v>
      </c>
      <c r="K19" s="23" t="s">
        <v>59</v>
      </c>
      <c r="L19" s="20"/>
      <c r="M19" s="40">
        <f t="shared" si="0"/>
        <v>0</v>
      </c>
    </row>
    <row r="20" spans="1:14" s="12" customFormat="1" ht="84.75" customHeight="1" x14ac:dyDescent="0.2">
      <c r="A20" s="15" t="s">
        <v>60</v>
      </c>
      <c r="B20" s="15" t="s">
        <v>61</v>
      </c>
      <c r="C20" s="15" t="s">
        <v>62</v>
      </c>
      <c r="D20" s="23" t="s">
        <v>63</v>
      </c>
      <c r="E20" s="23" t="s">
        <v>64</v>
      </c>
      <c r="F20" s="23" t="s">
        <v>65</v>
      </c>
      <c r="G20" s="24">
        <v>43931</v>
      </c>
      <c r="H20" s="24">
        <v>44227</v>
      </c>
      <c r="I20" s="20"/>
      <c r="J20" s="31">
        <v>0.25</v>
      </c>
      <c r="K20" s="23" t="s">
        <v>66</v>
      </c>
      <c r="L20" s="20"/>
      <c r="M20" s="40">
        <f t="shared" si="0"/>
        <v>1.9230769230769232E-2</v>
      </c>
    </row>
    <row r="21" spans="1:14" s="12" customFormat="1" ht="153" customHeight="1" x14ac:dyDescent="0.2">
      <c r="A21" s="15" t="s">
        <v>67</v>
      </c>
      <c r="B21" s="15" t="s">
        <v>68</v>
      </c>
      <c r="C21" s="15" t="s">
        <v>69</v>
      </c>
      <c r="D21" s="23" t="s">
        <v>70</v>
      </c>
      <c r="E21" s="27" t="s">
        <v>71</v>
      </c>
      <c r="F21" s="27" t="s">
        <v>72</v>
      </c>
      <c r="G21" s="24">
        <v>43931</v>
      </c>
      <c r="H21" s="24">
        <v>44227</v>
      </c>
      <c r="I21" s="20"/>
      <c r="J21" s="31">
        <f>1/4*40%+3/12*40%+0*20%</f>
        <v>0.2</v>
      </c>
      <c r="K21" s="23" t="s">
        <v>73</v>
      </c>
      <c r="L21" s="20"/>
      <c r="M21" s="40">
        <f t="shared" si="0"/>
        <v>1.5384615384615385E-2</v>
      </c>
    </row>
    <row r="22" spans="1:14" s="12" customFormat="1" ht="65.25" customHeight="1" x14ac:dyDescent="0.2">
      <c r="A22" s="15" t="s">
        <v>74</v>
      </c>
      <c r="B22" s="15" t="s">
        <v>75</v>
      </c>
      <c r="C22" s="15" t="s">
        <v>76</v>
      </c>
      <c r="D22" s="23" t="s">
        <v>77</v>
      </c>
      <c r="E22" s="23" t="s">
        <v>78</v>
      </c>
      <c r="F22" s="23" t="s">
        <v>79</v>
      </c>
      <c r="G22" s="24">
        <v>43931</v>
      </c>
      <c r="H22" s="24">
        <v>44227</v>
      </c>
      <c r="I22" s="22"/>
      <c r="J22" s="38">
        <v>0.2</v>
      </c>
      <c r="K22" s="15" t="s">
        <v>80</v>
      </c>
      <c r="L22" s="21"/>
      <c r="M22" s="40">
        <f t="shared" si="0"/>
        <v>1.5384615384615385E-2</v>
      </c>
    </row>
    <row r="23" spans="1:14" s="13" customFormat="1" ht="90" customHeight="1" x14ac:dyDescent="0.2">
      <c r="A23" s="15" t="s">
        <v>81</v>
      </c>
      <c r="B23" s="1" t="s">
        <v>82</v>
      </c>
      <c r="C23" s="15" t="s">
        <v>83</v>
      </c>
      <c r="D23" s="23" t="s">
        <v>56</v>
      </c>
      <c r="E23" s="1" t="s">
        <v>84</v>
      </c>
      <c r="F23" s="26" t="s">
        <v>85</v>
      </c>
      <c r="G23" s="24">
        <v>43931</v>
      </c>
      <c r="H23" s="24">
        <v>44227</v>
      </c>
      <c r="I23" s="1"/>
      <c r="J23" s="39">
        <f>50%*50%+0%*50%</f>
        <v>0.25</v>
      </c>
      <c r="K23" s="1" t="s">
        <v>86</v>
      </c>
      <c r="L23" s="21"/>
      <c r="M23" s="40">
        <f t="shared" si="0"/>
        <v>1.9230769230769232E-2</v>
      </c>
    </row>
    <row r="24" spans="1:14" s="13" customFormat="1" ht="113.25" customHeight="1" x14ac:dyDescent="0.2">
      <c r="A24" s="15" t="s">
        <v>87</v>
      </c>
      <c r="B24" s="1" t="s">
        <v>88</v>
      </c>
      <c r="C24" s="15" t="s">
        <v>89</v>
      </c>
      <c r="D24" s="23" t="s">
        <v>63</v>
      </c>
      <c r="E24" s="1" t="s">
        <v>90</v>
      </c>
      <c r="F24" s="28" t="s">
        <v>91</v>
      </c>
      <c r="G24" s="24">
        <v>43871</v>
      </c>
      <c r="H24" s="24">
        <v>44227</v>
      </c>
      <c r="I24" s="14"/>
      <c r="J24" s="38">
        <v>0.5</v>
      </c>
      <c r="K24" s="1" t="s">
        <v>92</v>
      </c>
      <c r="L24" s="21"/>
      <c r="M24" s="40">
        <f t="shared" si="0"/>
        <v>3.8461538461538464E-2</v>
      </c>
    </row>
    <row r="25" spans="1:14" s="13" customFormat="1" ht="98.25" customHeight="1" x14ac:dyDescent="0.2">
      <c r="A25" s="15" t="s">
        <v>93</v>
      </c>
      <c r="B25" s="1" t="s">
        <v>94</v>
      </c>
      <c r="C25" s="15" t="s">
        <v>95</v>
      </c>
      <c r="D25" s="23" t="s">
        <v>56</v>
      </c>
      <c r="E25" s="28" t="s">
        <v>96</v>
      </c>
      <c r="F25" s="28" t="s">
        <v>97</v>
      </c>
      <c r="G25" s="24">
        <v>43871</v>
      </c>
      <c r="H25" s="24">
        <v>44227</v>
      </c>
      <c r="I25" s="1"/>
      <c r="J25" s="39">
        <f>3/12</f>
        <v>0.25</v>
      </c>
      <c r="K25" s="1" t="s">
        <v>98</v>
      </c>
      <c r="L25" s="21"/>
      <c r="M25" s="40">
        <f t="shared" si="0"/>
        <v>1.9230769230769232E-2</v>
      </c>
    </row>
    <row r="26" spans="1:14" ht="13.5" thickBot="1" x14ac:dyDescent="0.25">
      <c r="A26" s="17" t="s">
        <v>99</v>
      </c>
      <c r="B26" s="143"/>
      <c r="C26" s="143"/>
      <c r="D26" s="17"/>
      <c r="E26" s="3"/>
      <c r="F26" s="3"/>
      <c r="G26" s="3"/>
      <c r="H26" s="2"/>
      <c r="I26" s="2"/>
      <c r="J26" s="34"/>
      <c r="K26" s="7"/>
      <c r="L26" s="7"/>
      <c r="M26" s="8"/>
    </row>
    <row r="27" spans="1:14" x14ac:dyDescent="0.2">
      <c r="A27" s="17"/>
      <c r="B27" s="3"/>
      <c r="C27" s="3"/>
      <c r="D27" s="17"/>
      <c r="E27" s="3"/>
      <c r="F27" s="3"/>
      <c r="G27" s="3"/>
      <c r="H27" s="4"/>
      <c r="I27" s="4"/>
      <c r="J27" s="35"/>
      <c r="K27" s="9"/>
      <c r="L27" s="9"/>
      <c r="M27" s="6"/>
    </row>
    <row r="28" spans="1:14" ht="13.5" thickBot="1" x14ac:dyDescent="0.25">
      <c r="A28" s="17" t="s">
        <v>100</v>
      </c>
      <c r="B28" s="5"/>
      <c r="C28" s="5"/>
      <c r="D28" s="17"/>
      <c r="E28" s="3"/>
      <c r="F28" s="3"/>
      <c r="G28" s="3"/>
      <c r="H28" s="2" t="s">
        <v>101</v>
      </c>
      <c r="I28" s="3"/>
      <c r="J28" s="36"/>
      <c r="K28" s="5"/>
      <c r="L28" s="5"/>
      <c r="M28" s="5"/>
    </row>
    <row r="29" spans="1:14" ht="13.5" thickTop="1" x14ac:dyDescent="0.2">
      <c r="A29" s="17"/>
      <c r="B29" s="3"/>
      <c r="C29" s="3"/>
      <c r="D29" s="17"/>
      <c r="E29" s="3"/>
      <c r="F29" s="3"/>
      <c r="G29" s="3"/>
      <c r="I29" s="3"/>
      <c r="K29" s="3"/>
      <c r="L29" s="3"/>
      <c r="M29" s="3"/>
    </row>
    <row r="30" spans="1:14" x14ac:dyDescent="0.2">
      <c r="A30" s="17"/>
      <c r="B30" s="3"/>
      <c r="C30" s="3"/>
      <c r="D30" s="17"/>
      <c r="E30" s="3"/>
      <c r="F30" s="3"/>
      <c r="G30" s="3"/>
      <c r="H30" s="3"/>
      <c r="I30" s="3"/>
      <c r="K30" s="3"/>
      <c r="L30" s="10" t="s">
        <v>102</v>
      </c>
      <c r="M30" s="101"/>
      <c r="N30" s="11"/>
    </row>
    <row r="31" spans="1:14" x14ac:dyDescent="0.2">
      <c r="A31" s="17"/>
      <c r="B31" s="3"/>
      <c r="C31" s="3"/>
      <c r="D31" s="17"/>
      <c r="E31" s="3"/>
      <c r="F31" s="3"/>
      <c r="G31" s="3"/>
      <c r="H31" s="3"/>
      <c r="I31" s="3"/>
      <c r="K31" s="3"/>
      <c r="L31" s="10" t="s">
        <v>103</v>
      </c>
      <c r="M31" s="3"/>
    </row>
    <row r="32" spans="1:14" x14ac:dyDescent="0.2">
      <c r="A32" s="17"/>
      <c r="B32" s="3"/>
      <c r="C32" s="3"/>
      <c r="D32" s="17"/>
      <c r="E32" s="3"/>
      <c r="F32" s="3"/>
      <c r="G32" s="3"/>
      <c r="H32" s="3"/>
      <c r="I32" s="3"/>
      <c r="K32" s="3"/>
      <c r="L32" s="3"/>
      <c r="M32" s="3"/>
    </row>
    <row r="33" spans="1:14" x14ac:dyDescent="0.2">
      <c r="A33" s="141"/>
      <c r="B33" s="141"/>
      <c r="C33" s="141"/>
      <c r="D33" s="141"/>
      <c r="E33" s="141"/>
      <c r="F33" s="141"/>
      <c r="G33" s="141"/>
      <c r="H33" s="141"/>
      <c r="I33" s="141"/>
      <c r="J33" s="141"/>
      <c r="K33" s="141"/>
      <c r="L33" s="141"/>
      <c r="M33" s="141"/>
      <c r="N33" s="141"/>
    </row>
    <row r="34" spans="1:14" x14ac:dyDescent="0.2">
      <c r="A34" s="141"/>
      <c r="B34" s="141"/>
      <c r="C34" s="141"/>
      <c r="D34" s="141"/>
      <c r="E34" s="141"/>
      <c r="F34" s="141"/>
      <c r="G34" s="141"/>
      <c r="H34" s="141"/>
      <c r="I34" s="141"/>
      <c r="J34" s="141"/>
      <c r="K34" s="141"/>
      <c r="L34" s="141"/>
      <c r="M34" s="141"/>
      <c r="N34" s="141"/>
    </row>
    <row r="35" spans="1:14" x14ac:dyDescent="0.2">
      <c r="A35" s="141"/>
      <c r="B35" s="141"/>
      <c r="C35" s="141"/>
      <c r="D35" s="141"/>
      <c r="E35" s="141"/>
      <c r="F35" s="141"/>
      <c r="G35" s="141"/>
      <c r="H35" s="141"/>
      <c r="I35" s="141"/>
      <c r="J35" s="141"/>
      <c r="K35" s="141"/>
      <c r="L35" s="141"/>
      <c r="M35" s="141"/>
      <c r="N35" s="141"/>
    </row>
    <row r="36" spans="1:14" x14ac:dyDescent="0.2">
      <c r="A36" s="141"/>
      <c r="B36" s="141"/>
      <c r="C36" s="141"/>
      <c r="D36" s="141"/>
      <c r="E36" s="141"/>
      <c r="F36" s="141"/>
      <c r="G36" s="141"/>
      <c r="H36" s="141"/>
      <c r="I36" s="141"/>
      <c r="J36" s="141"/>
      <c r="K36" s="141"/>
      <c r="L36" s="141"/>
      <c r="M36" s="141"/>
      <c r="N36" s="141"/>
    </row>
    <row r="37" spans="1:14" x14ac:dyDescent="0.2">
      <c r="A37" s="141"/>
      <c r="B37" s="141"/>
      <c r="C37" s="141"/>
      <c r="D37" s="141"/>
      <c r="E37" s="141"/>
      <c r="F37" s="141"/>
      <c r="G37" s="141"/>
      <c r="H37" s="141"/>
      <c r="I37" s="141"/>
      <c r="J37" s="141"/>
      <c r="K37" s="141"/>
      <c r="L37" s="141"/>
      <c r="M37" s="141"/>
      <c r="N37" s="141"/>
    </row>
  </sheetData>
  <autoFilter ref="A12:N26" xr:uid="{00000000-0009-0000-0000-000000000000}"/>
  <mergeCells count="16">
    <mergeCell ref="B11:B12"/>
    <mergeCell ref="L11:L12"/>
    <mergeCell ref="C11:C12"/>
    <mergeCell ref="A1:N6"/>
    <mergeCell ref="A33:N37"/>
    <mergeCell ref="A9:M9"/>
    <mergeCell ref="A8:M8"/>
    <mergeCell ref="B26:C26"/>
    <mergeCell ref="D11:D12"/>
    <mergeCell ref="G11:H11"/>
    <mergeCell ref="A11:A12"/>
    <mergeCell ref="E11:E12"/>
    <mergeCell ref="K11:K12"/>
    <mergeCell ref="J11:J12"/>
    <mergeCell ref="I11:I12"/>
    <mergeCell ref="F11:F12"/>
  </mergeCells>
  <phoneticPr fontId="4" type="noConversion"/>
  <printOptions horizontalCentered="1"/>
  <pageMargins left="0.78740157480314965" right="0.63194444444444442" top="0.39370078740157483" bottom="0.39370078740157483" header="0" footer="0"/>
  <pageSetup paperSize="120" scale="40" fitToHeight="0" orientation="landscape" horizontalDpi="4294967293" verticalDpi="429496729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topLeftCell="C1" zoomScale="85" zoomScaleNormal="85" zoomScalePageLayoutView="30" workbookViewId="0">
      <selection activeCell="G25" sqref="G25"/>
    </sheetView>
  </sheetViews>
  <sheetFormatPr baseColWidth="10" defaultColWidth="9.140625" defaultRowHeight="12.75" x14ac:dyDescent="0.2"/>
  <cols>
    <col min="1" max="1" width="43.140625" style="18" customWidth="1"/>
    <col min="2" max="2" width="51.42578125" hidden="1" customWidth="1"/>
    <col min="3" max="3" width="42.28515625" customWidth="1"/>
    <col min="4" max="4" width="16.85546875" style="18" customWidth="1"/>
    <col min="5" max="5" width="32" customWidth="1"/>
    <col min="6" max="6" width="16.7109375" customWidth="1"/>
    <col min="7" max="7" width="16.140625" customWidth="1"/>
    <col min="8" max="8" width="14.85546875" customWidth="1"/>
    <col min="9" max="9" width="14.28515625" customWidth="1"/>
    <col min="10" max="10" width="10" style="37" customWidth="1"/>
    <col min="11" max="11" width="71.85546875" customWidth="1"/>
    <col min="12" max="12" width="21.42578125" style="48" customWidth="1"/>
    <col min="13" max="13" width="10.28515625" customWidth="1"/>
    <col min="14" max="256" width="11.42578125" customWidth="1"/>
  </cols>
  <sheetData>
    <row r="1" spans="1:14" x14ac:dyDescent="0.2">
      <c r="A1" s="140"/>
      <c r="B1" s="140"/>
      <c r="C1" s="140"/>
      <c r="D1" s="140"/>
      <c r="E1" s="140"/>
      <c r="F1" s="140"/>
      <c r="G1" s="140"/>
      <c r="H1" s="140"/>
      <c r="I1" s="140"/>
      <c r="J1" s="140"/>
      <c r="K1" s="140"/>
      <c r="L1" s="146"/>
      <c r="M1" s="140"/>
      <c r="N1" s="140"/>
    </row>
    <row r="2" spans="1:14" x14ac:dyDescent="0.2">
      <c r="A2" s="140"/>
      <c r="B2" s="140"/>
      <c r="C2" s="140"/>
      <c r="D2" s="140"/>
      <c r="E2" s="140"/>
      <c r="F2" s="140"/>
      <c r="G2" s="140"/>
      <c r="H2" s="140"/>
      <c r="I2" s="140"/>
      <c r="J2" s="140"/>
      <c r="K2" s="140"/>
      <c r="L2" s="146"/>
      <c r="M2" s="140"/>
      <c r="N2" s="140"/>
    </row>
    <row r="3" spans="1:14" x14ac:dyDescent="0.2">
      <c r="A3" s="140"/>
      <c r="B3" s="140"/>
      <c r="C3" s="140"/>
      <c r="D3" s="140"/>
      <c r="E3" s="140"/>
      <c r="F3" s="140"/>
      <c r="G3" s="140"/>
      <c r="H3" s="140"/>
      <c r="I3" s="140"/>
      <c r="J3" s="140"/>
      <c r="K3" s="140"/>
      <c r="L3" s="146"/>
      <c r="M3" s="140"/>
      <c r="N3" s="140"/>
    </row>
    <row r="4" spans="1:14" x14ac:dyDescent="0.2">
      <c r="A4" s="140"/>
      <c r="B4" s="140"/>
      <c r="C4" s="140"/>
      <c r="D4" s="140"/>
      <c r="E4" s="140"/>
      <c r="F4" s="140"/>
      <c r="G4" s="140"/>
      <c r="H4" s="140"/>
      <c r="I4" s="140"/>
      <c r="J4" s="140"/>
      <c r="K4" s="140"/>
      <c r="L4" s="146"/>
      <c r="M4" s="140"/>
      <c r="N4" s="140"/>
    </row>
    <row r="5" spans="1:14" x14ac:dyDescent="0.2">
      <c r="A5" s="140"/>
      <c r="B5" s="140"/>
      <c r="C5" s="140"/>
      <c r="D5" s="140"/>
      <c r="E5" s="140"/>
      <c r="F5" s="140"/>
      <c r="G5" s="140"/>
      <c r="H5" s="140"/>
      <c r="I5" s="140"/>
      <c r="J5" s="140"/>
      <c r="K5" s="140"/>
      <c r="L5" s="146"/>
      <c r="M5" s="140"/>
      <c r="N5" s="140"/>
    </row>
    <row r="6" spans="1:14" x14ac:dyDescent="0.2">
      <c r="A6" s="140"/>
      <c r="B6" s="140"/>
      <c r="C6" s="140"/>
      <c r="D6" s="140"/>
      <c r="E6" s="140"/>
      <c r="F6" s="140"/>
      <c r="G6" s="140"/>
      <c r="H6" s="140"/>
      <c r="I6" s="140"/>
      <c r="J6" s="140"/>
      <c r="K6" s="140"/>
      <c r="L6" s="146"/>
      <c r="M6" s="140"/>
      <c r="N6" s="140"/>
    </row>
    <row r="7" spans="1:14" x14ac:dyDescent="0.2">
      <c r="A7" s="16"/>
      <c r="B7" s="96"/>
      <c r="C7" s="96"/>
      <c r="D7" s="16"/>
      <c r="E7" s="96"/>
      <c r="F7" s="96"/>
      <c r="G7" s="96"/>
      <c r="H7" s="96"/>
      <c r="I7" s="96"/>
      <c r="J7" s="32"/>
      <c r="K7" s="96"/>
      <c r="L7" s="97"/>
      <c r="M7" s="96"/>
      <c r="N7" s="96"/>
    </row>
    <row r="8" spans="1:14" ht="12.75" customHeight="1" x14ac:dyDescent="0.2">
      <c r="A8" s="142" t="s">
        <v>0</v>
      </c>
      <c r="B8" s="142"/>
      <c r="C8" s="142"/>
      <c r="D8" s="142"/>
      <c r="E8" s="142"/>
      <c r="F8" s="142"/>
      <c r="G8" s="142"/>
      <c r="H8" s="142"/>
      <c r="I8" s="142"/>
      <c r="J8" s="142"/>
      <c r="K8" s="142"/>
      <c r="L8" s="147"/>
      <c r="M8" s="142"/>
    </row>
    <row r="9" spans="1:14" x14ac:dyDescent="0.2">
      <c r="A9" s="142"/>
      <c r="B9" s="142"/>
      <c r="C9" s="142"/>
      <c r="D9" s="142"/>
      <c r="E9" s="142"/>
      <c r="F9" s="142"/>
      <c r="G9" s="142"/>
      <c r="H9" s="142"/>
      <c r="I9" s="142"/>
      <c r="J9" s="142"/>
      <c r="K9" s="142"/>
      <c r="L9" s="147"/>
      <c r="M9" s="142"/>
    </row>
    <row r="10" spans="1:14" x14ac:dyDescent="0.2">
      <c r="A10" s="19"/>
      <c r="B10" s="19"/>
      <c r="C10" s="19"/>
      <c r="D10" s="19"/>
      <c r="E10" s="19"/>
      <c r="F10" s="19"/>
      <c r="G10" s="19"/>
      <c r="H10" s="19"/>
      <c r="I10" s="19"/>
      <c r="J10" s="33"/>
      <c r="K10" s="19"/>
      <c r="L10" s="49"/>
    </row>
    <row r="11" spans="1:14" ht="12.75" customHeight="1" x14ac:dyDescent="0.2">
      <c r="A11" s="139" t="s">
        <v>1</v>
      </c>
      <c r="B11" s="139" t="s">
        <v>2</v>
      </c>
      <c r="C11" s="139" t="s">
        <v>3</v>
      </c>
      <c r="D11" s="139" t="s">
        <v>4</v>
      </c>
      <c r="E11" s="139" t="s">
        <v>5</v>
      </c>
      <c r="F11" s="139" t="s">
        <v>6</v>
      </c>
      <c r="G11" s="139" t="s">
        <v>7</v>
      </c>
      <c r="H11" s="139"/>
      <c r="I11" s="139" t="s">
        <v>8</v>
      </c>
      <c r="J11" s="144" t="s">
        <v>9</v>
      </c>
      <c r="K11" s="139" t="s">
        <v>10</v>
      </c>
      <c r="L11" s="139" t="s">
        <v>11</v>
      </c>
    </row>
    <row r="12" spans="1:14" ht="38.25" x14ac:dyDescent="0.2">
      <c r="A12" s="139"/>
      <c r="B12" s="139"/>
      <c r="C12" s="139"/>
      <c r="D12" s="139"/>
      <c r="E12" s="139"/>
      <c r="F12" s="139"/>
      <c r="G12" s="95" t="s">
        <v>12</v>
      </c>
      <c r="H12" s="95" t="s">
        <v>13</v>
      </c>
      <c r="I12" s="139"/>
      <c r="J12" s="144"/>
      <c r="K12" s="139"/>
      <c r="L12" s="139"/>
    </row>
    <row r="13" spans="1:14" s="12" customFormat="1" ht="245.25" customHeight="1" x14ac:dyDescent="0.2">
      <c r="A13" s="15" t="s">
        <v>14</v>
      </c>
      <c r="B13" s="15" t="s">
        <v>15</v>
      </c>
      <c r="C13" s="26" t="s">
        <v>16</v>
      </c>
      <c r="D13" s="23" t="s">
        <v>17</v>
      </c>
      <c r="E13" s="27" t="s">
        <v>18</v>
      </c>
      <c r="F13" s="23" t="s">
        <v>19</v>
      </c>
      <c r="G13" s="24">
        <v>43871</v>
      </c>
      <c r="H13" s="24">
        <v>44227</v>
      </c>
      <c r="I13" s="29">
        <v>43936</v>
      </c>
      <c r="J13" s="31">
        <v>1</v>
      </c>
      <c r="K13" s="15" t="s">
        <v>20</v>
      </c>
      <c r="L13" s="20"/>
      <c r="M13" s="40">
        <f>100%/COUNTA($A$13:$A$25)*J13</f>
        <v>7.6923076923076927E-2</v>
      </c>
    </row>
    <row r="14" spans="1:14" s="12" customFormat="1" ht="123" customHeight="1" x14ac:dyDescent="0.2">
      <c r="A14" s="25" t="s">
        <v>21</v>
      </c>
      <c r="B14" s="15" t="s">
        <v>22</v>
      </c>
      <c r="C14" s="15" t="s">
        <v>23</v>
      </c>
      <c r="D14" s="23" t="s">
        <v>24</v>
      </c>
      <c r="E14" s="23" t="s">
        <v>25</v>
      </c>
      <c r="F14" s="23" t="s">
        <v>26</v>
      </c>
      <c r="G14" s="24">
        <v>43931</v>
      </c>
      <c r="H14" s="24">
        <v>44227</v>
      </c>
      <c r="I14" s="20"/>
      <c r="J14" s="42">
        <f>6/12</f>
        <v>0.5</v>
      </c>
      <c r="K14" s="41" t="s">
        <v>104</v>
      </c>
      <c r="L14" s="50" t="s">
        <v>105</v>
      </c>
      <c r="M14" s="40">
        <f t="shared" ref="M14:M25" si="0">100%/COUNTA($A$13:$A$25)*J14</f>
        <v>3.8461538461538464E-2</v>
      </c>
    </row>
    <row r="15" spans="1:14" s="12" customFormat="1" ht="207.75" customHeight="1" x14ac:dyDescent="0.2">
      <c r="A15" s="15" t="s">
        <v>28</v>
      </c>
      <c r="B15" s="15" t="s">
        <v>29</v>
      </c>
      <c r="C15" s="15" t="s">
        <v>30</v>
      </c>
      <c r="D15" s="23" t="s">
        <v>24</v>
      </c>
      <c r="E15" s="23" t="s">
        <v>31</v>
      </c>
      <c r="F15" s="23" t="s">
        <v>31</v>
      </c>
      <c r="G15" s="24">
        <v>43871</v>
      </c>
      <c r="H15" s="24">
        <v>44227</v>
      </c>
      <c r="I15" s="20"/>
      <c r="J15" s="31">
        <v>0.5</v>
      </c>
      <c r="K15" s="23" t="s">
        <v>32</v>
      </c>
      <c r="L15" s="20"/>
      <c r="M15" s="40">
        <f t="shared" si="0"/>
        <v>3.8461538461538464E-2</v>
      </c>
    </row>
    <row r="16" spans="1:14" s="12" customFormat="1" ht="141.75" customHeight="1" x14ac:dyDescent="0.2">
      <c r="A16" s="15" t="s">
        <v>33</v>
      </c>
      <c r="B16" s="15" t="s">
        <v>34</v>
      </c>
      <c r="C16" s="15" t="s">
        <v>35</v>
      </c>
      <c r="D16" s="23" t="s">
        <v>36</v>
      </c>
      <c r="E16" s="27" t="s">
        <v>37</v>
      </c>
      <c r="F16" s="23" t="s">
        <v>38</v>
      </c>
      <c r="G16" s="24">
        <v>43871</v>
      </c>
      <c r="H16" s="24">
        <v>44227</v>
      </c>
      <c r="I16" s="20"/>
      <c r="J16" s="31">
        <v>0.5</v>
      </c>
      <c r="K16" s="23" t="s">
        <v>39</v>
      </c>
      <c r="L16" s="20"/>
      <c r="M16" s="40">
        <f t="shared" si="0"/>
        <v>3.8461538461538464E-2</v>
      </c>
    </row>
    <row r="17" spans="1:14" s="12" customFormat="1" ht="103.5" customHeight="1" x14ac:dyDescent="0.2">
      <c r="A17" s="15" t="s">
        <v>40</v>
      </c>
      <c r="B17" s="15" t="s">
        <v>41</v>
      </c>
      <c r="C17" s="15" t="s">
        <v>42</v>
      </c>
      <c r="D17" s="23" t="s">
        <v>36</v>
      </c>
      <c r="E17" s="23" t="s">
        <v>43</v>
      </c>
      <c r="F17" s="23" t="s">
        <v>44</v>
      </c>
      <c r="G17" s="24">
        <v>43931</v>
      </c>
      <c r="H17" s="24">
        <v>44227</v>
      </c>
      <c r="I17" s="20"/>
      <c r="J17" s="42">
        <f>(2/4)*80%+80%*20%</f>
        <v>0.56000000000000005</v>
      </c>
      <c r="K17" s="41" t="s">
        <v>106</v>
      </c>
      <c r="L17" s="50"/>
      <c r="M17" s="40">
        <f t="shared" si="0"/>
        <v>4.3076923076923082E-2</v>
      </c>
    </row>
    <row r="18" spans="1:14" s="12" customFormat="1" ht="116.25" customHeight="1" x14ac:dyDescent="0.2">
      <c r="A18" s="15" t="s">
        <v>46</v>
      </c>
      <c r="B18" s="15" t="s">
        <v>47</v>
      </c>
      <c r="C18" s="26" t="s">
        <v>48</v>
      </c>
      <c r="D18" s="27" t="s">
        <v>49</v>
      </c>
      <c r="E18" s="27" t="s">
        <v>50</v>
      </c>
      <c r="F18" s="27" t="s">
        <v>51</v>
      </c>
      <c r="G18" s="24">
        <v>43871</v>
      </c>
      <c r="H18" s="24">
        <v>44227</v>
      </c>
      <c r="I18" s="20"/>
      <c r="J18" s="42">
        <v>1</v>
      </c>
      <c r="K18" s="41" t="s">
        <v>107</v>
      </c>
      <c r="L18" s="50"/>
      <c r="M18" s="40">
        <f t="shared" si="0"/>
        <v>7.6923076923076927E-2</v>
      </c>
    </row>
    <row r="19" spans="1:14" s="12" customFormat="1" ht="169.5" customHeight="1" x14ac:dyDescent="0.2">
      <c r="A19" s="15" t="s">
        <v>53</v>
      </c>
      <c r="B19" s="15" t="s">
        <v>54</v>
      </c>
      <c r="C19" s="15" t="s">
        <v>55</v>
      </c>
      <c r="D19" s="23" t="s">
        <v>56</v>
      </c>
      <c r="E19" s="27" t="s">
        <v>57</v>
      </c>
      <c r="F19" s="23" t="s">
        <v>58</v>
      </c>
      <c r="G19" s="24">
        <v>43931</v>
      </c>
      <c r="H19" s="24">
        <v>44227</v>
      </c>
      <c r="I19" s="20"/>
      <c r="J19" s="42">
        <f>20%+1/6*80%</f>
        <v>0.33333333333333337</v>
      </c>
      <c r="K19" s="30" t="s">
        <v>108</v>
      </c>
      <c r="L19" s="50"/>
      <c r="M19" s="40">
        <f t="shared" si="0"/>
        <v>2.5641025641025644E-2</v>
      </c>
    </row>
    <row r="20" spans="1:14" s="12" customFormat="1" ht="84.75" customHeight="1" x14ac:dyDescent="0.2">
      <c r="A20" s="15" t="s">
        <v>60</v>
      </c>
      <c r="B20" s="15" t="s">
        <v>61</v>
      </c>
      <c r="C20" s="15" t="s">
        <v>62</v>
      </c>
      <c r="D20" s="23" t="s">
        <v>63</v>
      </c>
      <c r="E20" s="23" t="s">
        <v>64</v>
      </c>
      <c r="F20" s="23" t="s">
        <v>65</v>
      </c>
      <c r="G20" s="24">
        <v>43931</v>
      </c>
      <c r="H20" s="24">
        <v>44227</v>
      </c>
      <c r="I20" s="20"/>
      <c r="J20" s="31">
        <v>0.5</v>
      </c>
      <c r="K20" s="23" t="s">
        <v>109</v>
      </c>
      <c r="L20" s="50"/>
      <c r="M20" s="40">
        <f t="shared" si="0"/>
        <v>3.8461538461538464E-2</v>
      </c>
    </row>
    <row r="21" spans="1:14" s="12" customFormat="1" ht="153" customHeight="1" x14ac:dyDescent="0.2">
      <c r="A21" s="15" t="s">
        <v>67</v>
      </c>
      <c r="B21" s="15" t="s">
        <v>68</v>
      </c>
      <c r="C21" s="15" t="s">
        <v>69</v>
      </c>
      <c r="D21" s="23" t="s">
        <v>70</v>
      </c>
      <c r="E21" s="27" t="s">
        <v>71</v>
      </c>
      <c r="F21" s="27" t="s">
        <v>72</v>
      </c>
      <c r="G21" s="24">
        <v>43931</v>
      </c>
      <c r="H21" s="24">
        <v>44227</v>
      </c>
      <c r="I21" s="20"/>
      <c r="J21" s="42">
        <f>2/4*40%+6/12*40%+20%*20%</f>
        <v>0.44000000000000006</v>
      </c>
      <c r="K21" s="23" t="s">
        <v>110</v>
      </c>
      <c r="L21" s="50"/>
      <c r="M21" s="40">
        <f t="shared" si="0"/>
        <v>3.3846153846153852E-2</v>
      </c>
    </row>
    <row r="22" spans="1:14" s="12" customFormat="1" ht="65.25" customHeight="1" x14ac:dyDescent="0.2">
      <c r="A22" s="15" t="s">
        <v>74</v>
      </c>
      <c r="B22" s="15" t="s">
        <v>75</v>
      </c>
      <c r="C22" s="15" t="s">
        <v>76</v>
      </c>
      <c r="D22" s="23" t="s">
        <v>77</v>
      </c>
      <c r="E22" s="23" t="s">
        <v>78</v>
      </c>
      <c r="F22" s="23" t="s">
        <v>79</v>
      </c>
      <c r="G22" s="24">
        <v>43931</v>
      </c>
      <c r="H22" s="24">
        <v>44227</v>
      </c>
      <c r="I22" s="22"/>
      <c r="J22" s="38">
        <v>1</v>
      </c>
      <c r="K22" s="15" t="s">
        <v>111</v>
      </c>
      <c r="L22" s="43"/>
      <c r="M22" s="40">
        <f t="shared" si="0"/>
        <v>7.6923076923076927E-2</v>
      </c>
    </row>
    <row r="23" spans="1:14" s="13" customFormat="1" ht="114" customHeight="1" x14ac:dyDescent="0.2">
      <c r="A23" s="15" t="s">
        <v>81</v>
      </c>
      <c r="B23" s="1" t="s">
        <v>82</v>
      </c>
      <c r="C23" s="15" t="s">
        <v>83</v>
      </c>
      <c r="D23" s="23" t="s">
        <v>56</v>
      </c>
      <c r="E23" s="1" t="s">
        <v>84</v>
      </c>
      <c r="F23" s="26" t="s">
        <v>85</v>
      </c>
      <c r="G23" s="24">
        <v>43931</v>
      </c>
      <c r="H23" s="24">
        <v>44227</v>
      </c>
      <c r="I23" s="1"/>
      <c r="J23" s="39">
        <f>100%*50%+30%*50%</f>
        <v>0.65</v>
      </c>
      <c r="K23" s="1" t="s">
        <v>112</v>
      </c>
      <c r="L23" s="43"/>
      <c r="M23" s="40">
        <f t="shared" si="0"/>
        <v>0.05</v>
      </c>
    </row>
    <row r="24" spans="1:14" s="13" customFormat="1" ht="113.25" customHeight="1" x14ac:dyDescent="0.2">
      <c r="A24" s="15" t="s">
        <v>87</v>
      </c>
      <c r="B24" s="1" t="s">
        <v>88</v>
      </c>
      <c r="C24" s="15" t="s">
        <v>89</v>
      </c>
      <c r="D24" s="23" t="s">
        <v>63</v>
      </c>
      <c r="E24" s="1" t="s">
        <v>90</v>
      </c>
      <c r="F24" s="28" t="s">
        <v>91</v>
      </c>
      <c r="G24" s="24">
        <v>43871</v>
      </c>
      <c r="H24" s="24">
        <v>44227</v>
      </c>
      <c r="I24" s="14"/>
      <c r="J24" s="38">
        <v>0.5</v>
      </c>
      <c r="K24" s="1" t="s">
        <v>92</v>
      </c>
      <c r="L24" s="21"/>
      <c r="M24" s="40">
        <f t="shared" si="0"/>
        <v>3.8461538461538464E-2</v>
      </c>
    </row>
    <row r="25" spans="1:14" s="13" customFormat="1" ht="98.25" customHeight="1" x14ac:dyDescent="0.2">
      <c r="A25" s="15" t="s">
        <v>93</v>
      </c>
      <c r="B25" s="1" t="s">
        <v>94</v>
      </c>
      <c r="C25" s="15" t="s">
        <v>95</v>
      </c>
      <c r="D25" s="23" t="s">
        <v>56</v>
      </c>
      <c r="E25" s="28" t="s">
        <v>96</v>
      </c>
      <c r="F25" s="28" t="s">
        <v>97</v>
      </c>
      <c r="G25" s="24">
        <v>43871</v>
      </c>
      <c r="H25" s="24">
        <v>44227</v>
      </c>
      <c r="I25" s="1"/>
      <c r="J25" s="39">
        <f>6/12</f>
        <v>0.5</v>
      </c>
      <c r="K25" s="1" t="s">
        <v>98</v>
      </c>
      <c r="L25" s="43"/>
      <c r="M25" s="40">
        <f t="shared" si="0"/>
        <v>3.8461538461538464E-2</v>
      </c>
    </row>
    <row r="26" spans="1:14" ht="13.5" thickBot="1" x14ac:dyDescent="0.25">
      <c r="A26" s="17" t="s">
        <v>99</v>
      </c>
      <c r="B26" s="143"/>
      <c r="C26" s="143"/>
      <c r="D26" s="17"/>
      <c r="E26" s="3"/>
      <c r="F26" s="3"/>
      <c r="G26" s="3"/>
      <c r="H26" s="2"/>
      <c r="I26" s="2"/>
      <c r="J26" s="34"/>
      <c r="K26" s="7"/>
      <c r="L26" s="7"/>
      <c r="M26" s="8"/>
    </row>
    <row r="27" spans="1:14" x14ac:dyDescent="0.2">
      <c r="A27" s="17"/>
      <c r="B27" s="3"/>
      <c r="C27" s="3"/>
      <c r="D27" s="17"/>
      <c r="E27" s="3"/>
      <c r="F27" s="3"/>
      <c r="G27" s="3"/>
      <c r="H27" s="4"/>
      <c r="I27" s="4"/>
      <c r="J27" s="35"/>
      <c r="K27" s="9"/>
      <c r="L27" s="44"/>
      <c r="M27" s="6"/>
    </row>
    <row r="28" spans="1:14" ht="13.5" thickBot="1" x14ac:dyDescent="0.25">
      <c r="A28" s="17" t="s">
        <v>100</v>
      </c>
      <c r="B28" s="5"/>
      <c r="C28" s="5"/>
      <c r="D28" s="17"/>
      <c r="E28" s="3"/>
      <c r="F28" s="3"/>
      <c r="G28" s="3"/>
      <c r="H28" s="2" t="s">
        <v>101</v>
      </c>
      <c r="I28" s="3"/>
      <c r="J28" s="36"/>
      <c r="K28" s="5"/>
      <c r="L28" s="45"/>
      <c r="M28" s="5"/>
    </row>
    <row r="29" spans="1:14" ht="13.5" thickTop="1" x14ac:dyDescent="0.2">
      <c r="A29" s="17"/>
      <c r="B29" s="3"/>
      <c r="C29" s="3"/>
      <c r="D29" s="17"/>
      <c r="E29" s="3"/>
      <c r="F29" s="3"/>
      <c r="G29" s="3"/>
      <c r="I29" s="3"/>
      <c r="K29" s="3"/>
      <c r="L29" s="46"/>
      <c r="M29" s="3"/>
    </row>
    <row r="30" spans="1:14" x14ac:dyDescent="0.2">
      <c r="A30" s="17"/>
      <c r="B30" s="3"/>
      <c r="C30" s="3"/>
      <c r="D30" s="17"/>
      <c r="E30" s="3"/>
      <c r="F30" s="3"/>
      <c r="G30" s="3"/>
      <c r="H30" s="3"/>
      <c r="I30" s="3"/>
      <c r="K30" s="3"/>
      <c r="L30" s="47" t="s">
        <v>102</v>
      </c>
      <c r="M30" s="101"/>
      <c r="N30" s="11"/>
    </row>
    <row r="31" spans="1:14" x14ac:dyDescent="0.2">
      <c r="A31" s="17"/>
      <c r="B31" s="3"/>
      <c r="C31" s="3"/>
      <c r="D31" s="17"/>
      <c r="E31" s="3"/>
      <c r="F31" s="3"/>
      <c r="G31" s="3"/>
      <c r="H31" s="3"/>
      <c r="I31" s="3"/>
      <c r="K31" s="3"/>
      <c r="L31" s="47" t="s">
        <v>103</v>
      </c>
      <c r="M31" s="3"/>
    </row>
    <row r="32" spans="1:14" x14ac:dyDescent="0.2">
      <c r="A32" s="17"/>
      <c r="B32" s="3"/>
      <c r="C32" s="3"/>
      <c r="D32" s="17"/>
      <c r="E32" s="3"/>
      <c r="F32" s="3"/>
      <c r="G32" s="3"/>
      <c r="H32" s="3"/>
      <c r="I32" s="3"/>
      <c r="K32" s="3"/>
      <c r="L32" s="46"/>
      <c r="M32" s="3"/>
    </row>
    <row r="33" spans="1:14" x14ac:dyDescent="0.2">
      <c r="A33" s="141"/>
      <c r="B33" s="141"/>
      <c r="C33" s="141"/>
      <c r="D33" s="141"/>
      <c r="E33" s="141"/>
      <c r="F33" s="141"/>
      <c r="G33" s="141"/>
      <c r="H33" s="141"/>
      <c r="I33" s="141"/>
      <c r="J33" s="141"/>
      <c r="K33" s="141"/>
      <c r="L33" s="145"/>
      <c r="M33" s="141"/>
      <c r="N33" s="141"/>
    </row>
    <row r="34" spans="1:14" x14ac:dyDescent="0.2">
      <c r="A34" s="141"/>
      <c r="B34" s="141"/>
      <c r="C34" s="141"/>
      <c r="D34" s="141"/>
      <c r="E34" s="141"/>
      <c r="F34" s="141"/>
      <c r="G34" s="141"/>
      <c r="H34" s="141"/>
      <c r="I34" s="141"/>
      <c r="J34" s="141"/>
      <c r="K34" s="141"/>
      <c r="L34" s="145"/>
      <c r="M34" s="141"/>
      <c r="N34" s="141"/>
    </row>
    <row r="35" spans="1:14" x14ac:dyDescent="0.2">
      <c r="A35" s="141"/>
      <c r="B35" s="141"/>
      <c r="C35" s="141"/>
      <c r="D35" s="141"/>
      <c r="E35" s="141"/>
      <c r="F35" s="141"/>
      <c r="G35" s="141"/>
      <c r="H35" s="141"/>
      <c r="I35" s="141"/>
      <c r="J35" s="141"/>
      <c r="K35" s="141"/>
      <c r="L35" s="145"/>
      <c r="M35" s="141"/>
      <c r="N35" s="141"/>
    </row>
    <row r="36" spans="1:14" x14ac:dyDescent="0.2">
      <c r="A36" s="141"/>
      <c r="B36" s="141"/>
      <c r="C36" s="141"/>
      <c r="D36" s="141"/>
      <c r="E36" s="141"/>
      <c r="F36" s="141"/>
      <c r="G36" s="141"/>
      <c r="H36" s="141"/>
      <c r="I36" s="141"/>
      <c r="J36" s="141"/>
      <c r="K36" s="141"/>
      <c r="L36" s="145"/>
      <c r="M36" s="141"/>
      <c r="N36" s="141"/>
    </row>
    <row r="37" spans="1:14" x14ac:dyDescent="0.2">
      <c r="A37" s="141"/>
      <c r="B37" s="141"/>
      <c r="C37" s="141"/>
      <c r="D37" s="141"/>
      <c r="E37" s="141"/>
      <c r="F37" s="141"/>
      <c r="G37" s="141"/>
      <c r="H37" s="141"/>
      <c r="I37" s="141"/>
      <c r="J37" s="141"/>
      <c r="K37" s="141"/>
      <c r="L37" s="145"/>
      <c r="M37" s="141"/>
      <c r="N37" s="141"/>
    </row>
  </sheetData>
  <autoFilter ref="A12:N26" xr:uid="{00000000-0009-0000-0000-000001000000}"/>
  <mergeCells count="16">
    <mergeCell ref="A33:N37"/>
    <mergeCell ref="A1:N6"/>
    <mergeCell ref="A8:M8"/>
    <mergeCell ref="A9:M9"/>
    <mergeCell ref="A11:A12"/>
    <mergeCell ref="B11:B12"/>
    <mergeCell ref="C11:C12"/>
    <mergeCell ref="D11:D12"/>
    <mergeCell ref="E11:E12"/>
    <mergeCell ref="F11:F12"/>
    <mergeCell ref="G11:H11"/>
    <mergeCell ref="I11:I12"/>
    <mergeCell ref="J11:J12"/>
    <mergeCell ref="K11:K12"/>
    <mergeCell ref="L11:L12"/>
    <mergeCell ref="B26:C26"/>
  </mergeCells>
  <printOptions horizontalCentered="1"/>
  <pageMargins left="0.78740157480314965" right="0.63194444444444442" top="0.39370078740157483" bottom="0.39370078740157483" header="0" footer="0"/>
  <pageSetup paperSize="120" scale="40" fitToHeight="0" orientation="landscape" horizontalDpi="4294967293" verticalDpi="429496729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7"/>
  <sheetViews>
    <sheetView topLeftCell="D1" zoomScale="85" zoomScaleNormal="85" zoomScalePageLayoutView="30" workbookViewId="0">
      <selection activeCell="I14" sqref="I14"/>
    </sheetView>
  </sheetViews>
  <sheetFormatPr baseColWidth="10" defaultColWidth="9.140625" defaultRowHeight="12.75" x14ac:dyDescent="0.2"/>
  <cols>
    <col min="1" max="1" width="43.140625" style="18" customWidth="1"/>
    <col min="2" max="2" width="51.42578125" hidden="1" customWidth="1"/>
    <col min="3" max="3" width="42.28515625" customWidth="1"/>
    <col min="4" max="4" width="16.85546875" style="18" customWidth="1"/>
    <col min="5" max="5" width="32" customWidth="1"/>
    <col min="6" max="6" width="16.7109375" customWidth="1"/>
    <col min="7" max="7" width="16.140625" customWidth="1"/>
    <col min="8" max="8" width="14.85546875" customWidth="1"/>
    <col min="9" max="9" width="14.28515625" customWidth="1"/>
    <col min="10" max="10" width="10" style="92" customWidth="1"/>
    <col min="11" max="11" width="71.85546875" customWidth="1"/>
    <col min="12" max="12" width="21.42578125" style="48" customWidth="1"/>
    <col min="13" max="13" width="13" style="51" customWidth="1"/>
    <col min="14" max="256" width="11.42578125" customWidth="1"/>
  </cols>
  <sheetData>
    <row r="1" spans="1:14" x14ac:dyDescent="0.2">
      <c r="A1" s="150"/>
      <c r="B1" s="150"/>
      <c r="C1" s="150"/>
      <c r="D1" s="150"/>
      <c r="E1" s="150"/>
      <c r="F1" s="150"/>
      <c r="G1" s="150"/>
      <c r="H1" s="150"/>
      <c r="I1" s="150"/>
      <c r="J1" s="150"/>
      <c r="K1" s="150"/>
      <c r="L1" s="151"/>
      <c r="M1" s="150"/>
      <c r="N1" s="150"/>
    </row>
    <row r="2" spans="1:14" x14ac:dyDescent="0.2">
      <c r="A2" s="150"/>
      <c r="B2" s="150"/>
      <c r="C2" s="150"/>
      <c r="D2" s="150"/>
      <c r="E2" s="150"/>
      <c r="F2" s="150"/>
      <c r="G2" s="150"/>
      <c r="H2" s="150"/>
      <c r="I2" s="150"/>
      <c r="J2" s="150"/>
      <c r="K2" s="150"/>
      <c r="L2" s="151"/>
      <c r="M2" s="150"/>
      <c r="N2" s="150"/>
    </row>
    <row r="3" spans="1:14" x14ac:dyDescent="0.2">
      <c r="A3" s="150"/>
      <c r="B3" s="150"/>
      <c r="C3" s="150"/>
      <c r="D3" s="150"/>
      <c r="E3" s="150"/>
      <c r="F3" s="150"/>
      <c r="G3" s="150"/>
      <c r="H3" s="150"/>
      <c r="I3" s="150"/>
      <c r="J3" s="150"/>
      <c r="K3" s="150"/>
      <c r="L3" s="151"/>
      <c r="M3" s="150"/>
      <c r="N3" s="150"/>
    </row>
    <row r="4" spans="1:14" x14ac:dyDescent="0.2">
      <c r="A4" s="150"/>
      <c r="B4" s="150"/>
      <c r="C4" s="150"/>
      <c r="D4" s="150"/>
      <c r="E4" s="150"/>
      <c r="F4" s="150"/>
      <c r="G4" s="150"/>
      <c r="H4" s="150"/>
      <c r="I4" s="150"/>
      <c r="J4" s="150"/>
      <c r="K4" s="150"/>
      <c r="L4" s="151"/>
      <c r="M4" s="150"/>
      <c r="N4" s="150"/>
    </row>
    <row r="5" spans="1:14" x14ac:dyDescent="0.2">
      <c r="A5" s="150"/>
      <c r="B5" s="150"/>
      <c r="C5" s="150"/>
      <c r="D5" s="150"/>
      <c r="E5" s="150"/>
      <c r="F5" s="150"/>
      <c r="G5" s="150"/>
      <c r="H5" s="150"/>
      <c r="I5" s="150"/>
      <c r="J5" s="150"/>
      <c r="K5" s="150"/>
      <c r="L5" s="151"/>
      <c r="M5" s="150"/>
      <c r="N5" s="150"/>
    </row>
    <row r="6" spans="1:14" x14ac:dyDescent="0.2">
      <c r="A6" s="150"/>
      <c r="B6" s="150"/>
      <c r="C6" s="150"/>
      <c r="D6" s="150"/>
      <c r="E6" s="150"/>
      <c r="F6" s="150"/>
      <c r="G6" s="150"/>
      <c r="H6" s="150"/>
      <c r="I6" s="150"/>
      <c r="J6" s="150"/>
      <c r="K6" s="150"/>
      <c r="L6" s="151"/>
      <c r="M6" s="150"/>
      <c r="N6" s="150"/>
    </row>
    <row r="7" spans="1:14" x14ac:dyDescent="0.2">
      <c r="A7" s="53"/>
      <c r="B7" s="98"/>
      <c r="C7" s="98"/>
      <c r="D7" s="53"/>
      <c r="E7" s="98"/>
      <c r="F7" s="98"/>
      <c r="G7" s="98"/>
      <c r="H7" s="98"/>
      <c r="I7" s="98"/>
      <c r="J7" s="54"/>
      <c r="K7" s="98"/>
      <c r="L7" s="99"/>
      <c r="M7" s="55" t="s">
        <v>113</v>
      </c>
      <c r="N7" s="56" t="s">
        <v>114</v>
      </c>
    </row>
    <row r="8" spans="1:14" ht="12.75" customHeight="1" x14ac:dyDescent="0.2">
      <c r="A8" s="152" t="s">
        <v>0</v>
      </c>
      <c r="B8" s="152"/>
      <c r="C8" s="152"/>
      <c r="D8" s="152"/>
      <c r="E8" s="152"/>
      <c r="F8" s="152"/>
      <c r="G8" s="152"/>
      <c r="H8" s="152"/>
      <c r="I8" s="152"/>
      <c r="J8" s="152"/>
      <c r="K8" s="152"/>
      <c r="L8" s="153"/>
      <c r="M8" s="152"/>
    </row>
    <row r="9" spans="1:14" x14ac:dyDescent="0.2">
      <c r="A9" s="152"/>
      <c r="B9" s="152"/>
      <c r="C9" s="152"/>
      <c r="D9" s="152"/>
      <c r="E9" s="152"/>
      <c r="F9" s="152"/>
      <c r="G9" s="152"/>
      <c r="H9" s="152"/>
      <c r="I9" s="152"/>
      <c r="J9" s="152"/>
      <c r="K9" s="152"/>
      <c r="L9" s="153"/>
      <c r="M9" s="152"/>
    </row>
    <row r="10" spans="1:14" x14ac:dyDescent="0.2">
      <c r="A10" s="57"/>
      <c r="B10" s="57"/>
      <c r="C10" s="57"/>
      <c r="D10" s="57"/>
      <c r="E10" s="57"/>
      <c r="F10" s="57"/>
      <c r="G10" s="57"/>
      <c r="H10" s="57"/>
      <c r="I10" s="57"/>
      <c r="J10" s="58"/>
      <c r="K10" s="57"/>
      <c r="L10" s="59"/>
      <c r="M10" s="98"/>
    </row>
    <row r="11" spans="1:14" ht="12.75" customHeight="1" x14ac:dyDescent="0.2">
      <c r="A11" s="154" t="s">
        <v>1</v>
      </c>
      <c r="B11" s="154" t="s">
        <v>2</v>
      </c>
      <c r="C11" s="154" t="s">
        <v>3</v>
      </c>
      <c r="D11" s="154" t="s">
        <v>4</v>
      </c>
      <c r="E11" s="154" t="s">
        <v>5</v>
      </c>
      <c r="F11" s="154" t="s">
        <v>6</v>
      </c>
      <c r="G11" s="154" t="s">
        <v>7</v>
      </c>
      <c r="H11" s="154"/>
      <c r="I11" s="154" t="s">
        <v>8</v>
      </c>
      <c r="J11" s="155" t="s">
        <v>9</v>
      </c>
      <c r="K11" s="154" t="s">
        <v>10</v>
      </c>
      <c r="L11" s="154" t="s">
        <v>11</v>
      </c>
      <c r="M11" s="98"/>
    </row>
    <row r="12" spans="1:14" ht="38.25" x14ac:dyDescent="0.2">
      <c r="A12" s="154"/>
      <c r="B12" s="154"/>
      <c r="C12" s="154"/>
      <c r="D12" s="154"/>
      <c r="E12" s="154"/>
      <c r="F12" s="154"/>
      <c r="G12" s="100" t="s">
        <v>12</v>
      </c>
      <c r="H12" s="100" t="s">
        <v>13</v>
      </c>
      <c r="I12" s="154"/>
      <c r="J12" s="155"/>
      <c r="K12" s="154"/>
      <c r="L12" s="154"/>
      <c r="M12" s="52">
        <f>SUM(M13:M25)</f>
        <v>0.78500000000000014</v>
      </c>
    </row>
    <row r="13" spans="1:14" ht="245.25" customHeight="1" x14ac:dyDescent="0.2">
      <c r="A13" s="60" t="s">
        <v>14</v>
      </c>
      <c r="B13" s="60" t="s">
        <v>15</v>
      </c>
      <c r="C13" s="61" t="s">
        <v>16</v>
      </c>
      <c r="D13" s="62" t="s">
        <v>17</v>
      </c>
      <c r="E13" s="63" t="s">
        <v>18</v>
      </c>
      <c r="F13" s="62" t="s">
        <v>19</v>
      </c>
      <c r="G13" s="64">
        <v>43871</v>
      </c>
      <c r="H13" s="64">
        <v>44227</v>
      </c>
      <c r="I13" s="65">
        <v>43936</v>
      </c>
      <c r="J13" s="66">
        <v>1</v>
      </c>
      <c r="K13" s="60" t="s">
        <v>20</v>
      </c>
      <c r="L13" s="67"/>
      <c r="M13" s="68">
        <f>100%/COUNTA($A$13:$A$25)*J13</f>
        <v>7.6923076923076927E-2</v>
      </c>
    </row>
    <row r="14" spans="1:14" ht="123" customHeight="1" x14ac:dyDescent="0.2">
      <c r="A14" s="69" t="s">
        <v>21</v>
      </c>
      <c r="B14" s="60" t="s">
        <v>22</v>
      </c>
      <c r="C14" s="60" t="s">
        <v>23</v>
      </c>
      <c r="D14" s="62" t="s">
        <v>24</v>
      </c>
      <c r="E14" s="62" t="s">
        <v>25</v>
      </c>
      <c r="F14" s="62" t="s">
        <v>26</v>
      </c>
      <c r="G14" s="64">
        <v>43931</v>
      </c>
      <c r="H14" s="64">
        <v>44227</v>
      </c>
      <c r="I14" s="67"/>
      <c r="J14" s="66">
        <f>9/12</f>
        <v>0.75</v>
      </c>
      <c r="K14" s="62" t="s">
        <v>115</v>
      </c>
      <c r="L14" s="70"/>
      <c r="M14" s="68">
        <f t="shared" ref="M14:M25" si="0">100%/COUNTA($A$13:$A$25)*J14</f>
        <v>5.7692307692307696E-2</v>
      </c>
    </row>
    <row r="15" spans="1:14" ht="207.75" customHeight="1" x14ac:dyDescent="0.2">
      <c r="A15" s="60" t="s">
        <v>28</v>
      </c>
      <c r="B15" s="60" t="s">
        <v>29</v>
      </c>
      <c r="C15" s="60" t="s">
        <v>30</v>
      </c>
      <c r="D15" s="62" t="s">
        <v>24</v>
      </c>
      <c r="E15" s="62" t="s">
        <v>31</v>
      </c>
      <c r="F15" s="62" t="s">
        <v>31</v>
      </c>
      <c r="G15" s="64">
        <v>43871</v>
      </c>
      <c r="H15" s="64">
        <v>44227</v>
      </c>
      <c r="I15" s="67"/>
      <c r="J15" s="66">
        <v>0.75</v>
      </c>
      <c r="K15" s="62" t="s">
        <v>116</v>
      </c>
      <c r="L15" s="67"/>
      <c r="M15" s="68">
        <f t="shared" si="0"/>
        <v>5.7692307692307696E-2</v>
      </c>
    </row>
    <row r="16" spans="1:14" ht="87" customHeight="1" x14ac:dyDescent="0.2">
      <c r="A16" s="60" t="s">
        <v>33</v>
      </c>
      <c r="B16" s="60" t="s">
        <v>34</v>
      </c>
      <c r="C16" s="60" t="s">
        <v>35</v>
      </c>
      <c r="D16" s="62" t="s">
        <v>36</v>
      </c>
      <c r="E16" s="63" t="s">
        <v>37</v>
      </c>
      <c r="F16" s="62" t="s">
        <v>38</v>
      </c>
      <c r="G16" s="64">
        <v>43871</v>
      </c>
      <c r="H16" s="64">
        <v>44227</v>
      </c>
      <c r="I16" s="67"/>
      <c r="J16" s="66">
        <v>0.5</v>
      </c>
      <c r="K16" s="62" t="s">
        <v>39</v>
      </c>
      <c r="L16" s="67"/>
      <c r="M16" s="68">
        <f t="shared" si="0"/>
        <v>3.8461538461538464E-2</v>
      </c>
    </row>
    <row r="17" spans="1:13" ht="103.5" customHeight="1" x14ac:dyDescent="0.2">
      <c r="A17" s="60" t="s">
        <v>40</v>
      </c>
      <c r="B17" s="60" t="s">
        <v>41</v>
      </c>
      <c r="C17" s="60" t="s">
        <v>42</v>
      </c>
      <c r="D17" s="62" t="s">
        <v>36</v>
      </c>
      <c r="E17" s="62" t="s">
        <v>43</v>
      </c>
      <c r="F17" s="62" t="s">
        <v>44</v>
      </c>
      <c r="G17" s="64">
        <v>43931</v>
      </c>
      <c r="H17" s="64">
        <v>44227</v>
      </c>
      <c r="I17" s="67"/>
      <c r="J17" s="66">
        <f>80%*20%+(3/4)*80%</f>
        <v>0.76000000000000012</v>
      </c>
      <c r="K17" s="62" t="s">
        <v>117</v>
      </c>
      <c r="L17" s="70"/>
      <c r="M17" s="68">
        <f t="shared" si="0"/>
        <v>5.8461538461538474E-2</v>
      </c>
    </row>
    <row r="18" spans="1:13" ht="116.25" customHeight="1" x14ac:dyDescent="0.2">
      <c r="A18" s="60" t="s">
        <v>46</v>
      </c>
      <c r="B18" s="60" t="s">
        <v>47</v>
      </c>
      <c r="C18" s="61" t="s">
        <v>48</v>
      </c>
      <c r="D18" s="63" t="s">
        <v>49</v>
      </c>
      <c r="E18" s="63" t="s">
        <v>50</v>
      </c>
      <c r="F18" s="63" t="s">
        <v>51</v>
      </c>
      <c r="G18" s="64">
        <v>43871</v>
      </c>
      <c r="H18" s="64">
        <v>44227</v>
      </c>
      <c r="I18" s="67"/>
      <c r="J18" s="66">
        <v>1</v>
      </c>
      <c r="K18" s="62" t="s">
        <v>107</v>
      </c>
      <c r="L18" s="70"/>
      <c r="M18" s="68">
        <f t="shared" si="0"/>
        <v>7.6923076923076927E-2</v>
      </c>
    </row>
    <row r="19" spans="1:13" ht="169.5" customHeight="1" x14ac:dyDescent="0.2">
      <c r="A19" s="60" t="s">
        <v>53</v>
      </c>
      <c r="B19" s="60" t="s">
        <v>54</v>
      </c>
      <c r="C19" s="60" t="s">
        <v>55</v>
      </c>
      <c r="D19" s="62" t="s">
        <v>56</v>
      </c>
      <c r="E19" s="63" t="s">
        <v>57</v>
      </c>
      <c r="F19" s="62" t="s">
        <v>58</v>
      </c>
      <c r="G19" s="64">
        <v>43931</v>
      </c>
      <c r="H19" s="64">
        <v>44227</v>
      </c>
      <c r="I19" s="67"/>
      <c r="J19" s="66">
        <f>20%+3/6*80%</f>
        <v>0.60000000000000009</v>
      </c>
      <c r="K19" s="60" t="s">
        <v>118</v>
      </c>
      <c r="L19" s="70"/>
      <c r="M19" s="68">
        <f t="shared" si="0"/>
        <v>4.6153846153846163E-2</v>
      </c>
    </row>
    <row r="20" spans="1:13" ht="156" customHeight="1" x14ac:dyDescent="0.2">
      <c r="A20" s="60" t="s">
        <v>60</v>
      </c>
      <c r="B20" s="60" t="s">
        <v>61</v>
      </c>
      <c r="C20" s="60" t="s">
        <v>62</v>
      </c>
      <c r="D20" s="62" t="s">
        <v>63</v>
      </c>
      <c r="E20" s="62" t="s">
        <v>64</v>
      </c>
      <c r="F20" s="62" t="s">
        <v>65</v>
      </c>
      <c r="G20" s="64">
        <v>43931</v>
      </c>
      <c r="H20" s="64">
        <v>44227</v>
      </c>
      <c r="I20" s="67"/>
      <c r="J20" s="66">
        <v>0.75</v>
      </c>
      <c r="K20" s="62" t="s">
        <v>119</v>
      </c>
      <c r="L20" s="70"/>
      <c r="M20" s="68">
        <f t="shared" si="0"/>
        <v>5.7692307692307696E-2</v>
      </c>
    </row>
    <row r="21" spans="1:13" ht="153" customHeight="1" x14ac:dyDescent="0.2">
      <c r="A21" s="60" t="s">
        <v>67</v>
      </c>
      <c r="B21" s="60" t="s">
        <v>68</v>
      </c>
      <c r="C21" s="60" t="s">
        <v>69</v>
      </c>
      <c r="D21" s="62" t="s">
        <v>70</v>
      </c>
      <c r="E21" s="63" t="s">
        <v>71</v>
      </c>
      <c r="F21" s="63" t="s">
        <v>72</v>
      </c>
      <c r="G21" s="64">
        <v>43931</v>
      </c>
      <c r="H21" s="64">
        <v>44227</v>
      </c>
      <c r="I21" s="67"/>
      <c r="J21" s="66">
        <f>3/4*50%+9/12*40%+20%*10%</f>
        <v>0.69500000000000006</v>
      </c>
      <c r="K21" s="71" t="s">
        <v>120</v>
      </c>
      <c r="L21" s="70"/>
      <c r="M21" s="68">
        <f t="shared" si="0"/>
        <v>5.346153846153847E-2</v>
      </c>
    </row>
    <row r="22" spans="1:13" ht="76.5" customHeight="1" x14ac:dyDescent="0.2">
      <c r="A22" s="60" t="s">
        <v>74</v>
      </c>
      <c r="B22" s="60" t="s">
        <v>75</v>
      </c>
      <c r="C22" s="60" t="s">
        <v>76</v>
      </c>
      <c r="D22" s="62" t="s">
        <v>77</v>
      </c>
      <c r="E22" s="62" t="s">
        <v>78</v>
      </c>
      <c r="F22" s="62" t="s">
        <v>79</v>
      </c>
      <c r="G22" s="64">
        <v>43931</v>
      </c>
      <c r="H22" s="64">
        <v>44227</v>
      </c>
      <c r="I22" s="72"/>
      <c r="J22" s="73">
        <v>1</v>
      </c>
      <c r="K22" s="60" t="s">
        <v>111</v>
      </c>
      <c r="L22" s="74"/>
      <c r="M22" s="68">
        <f t="shared" si="0"/>
        <v>7.6923076923076927E-2</v>
      </c>
    </row>
    <row r="23" spans="1:13" s="77" customFormat="1" ht="162.75" customHeight="1" x14ac:dyDescent="0.2">
      <c r="A23" s="60" t="s">
        <v>81</v>
      </c>
      <c r="B23" s="75" t="s">
        <v>82</v>
      </c>
      <c r="C23" s="60" t="s">
        <v>83</v>
      </c>
      <c r="D23" s="62" t="s">
        <v>56</v>
      </c>
      <c r="E23" s="75" t="s">
        <v>84</v>
      </c>
      <c r="F23" s="61" t="s">
        <v>85</v>
      </c>
      <c r="G23" s="64">
        <v>43931</v>
      </c>
      <c r="H23" s="64">
        <v>44227</v>
      </c>
      <c r="I23" s="75"/>
      <c r="J23" s="76">
        <f>100%*50%+30%*50%</f>
        <v>0.65</v>
      </c>
      <c r="K23" s="75" t="s">
        <v>121</v>
      </c>
      <c r="L23" s="74"/>
      <c r="M23" s="68">
        <f t="shared" si="0"/>
        <v>0.05</v>
      </c>
    </row>
    <row r="24" spans="1:13" s="77" customFormat="1" ht="113.25" customHeight="1" x14ac:dyDescent="0.2">
      <c r="A24" s="60" t="s">
        <v>87</v>
      </c>
      <c r="B24" s="75" t="s">
        <v>88</v>
      </c>
      <c r="C24" s="60" t="s">
        <v>89</v>
      </c>
      <c r="D24" s="62" t="s">
        <v>63</v>
      </c>
      <c r="E24" s="75" t="s">
        <v>90</v>
      </c>
      <c r="F24" s="78" t="s">
        <v>91</v>
      </c>
      <c r="G24" s="64">
        <v>43871</v>
      </c>
      <c r="H24" s="64">
        <v>44227</v>
      </c>
      <c r="I24" s="79"/>
      <c r="J24" s="73">
        <v>1</v>
      </c>
      <c r="K24" s="75" t="s">
        <v>122</v>
      </c>
      <c r="L24" s="80"/>
      <c r="M24" s="68">
        <f t="shared" si="0"/>
        <v>7.6923076923076927E-2</v>
      </c>
    </row>
    <row r="25" spans="1:13" s="77" customFormat="1" ht="98.25" customHeight="1" x14ac:dyDescent="0.2">
      <c r="A25" s="60" t="s">
        <v>93</v>
      </c>
      <c r="B25" s="75" t="s">
        <v>94</v>
      </c>
      <c r="C25" s="60" t="s">
        <v>95</v>
      </c>
      <c r="D25" s="62" t="s">
        <v>56</v>
      </c>
      <c r="E25" s="78" t="s">
        <v>96</v>
      </c>
      <c r="F25" s="78" t="s">
        <v>97</v>
      </c>
      <c r="G25" s="64">
        <v>43871</v>
      </c>
      <c r="H25" s="64">
        <v>44227</v>
      </c>
      <c r="I25" s="75"/>
      <c r="J25" s="76">
        <f>9/12</f>
        <v>0.75</v>
      </c>
      <c r="K25" s="75" t="s">
        <v>123</v>
      </c>
      <c r="L25" s="74"/>
      <c r="M25" s="68">
        <f t="shared" si="0"/>
        <v>5.7692307692307696E-2</v>
      </c>
    </row>
    <row r="26" spans="1:13" ht="13.5" thickBot="1" x14ac:dyDescent="0.25">
      <c r="A26" s="18" t="s">
        <v>99</v>
      </c>
      <c r="B26" s="156"/>
      <c r="C26" s="156"/>
      <c r="H26" s="81"/>
      <c r="I26" s="81"/>
      <c r="J26" s="82"/>
      <c r="K26" s="83"/>
      <c r="L26" s="83"/>
      <c r="M26" s="84"/>
    </row>
    <row r="27" spans="1:13" x14ac:dyDescent="0.2">
      <c r="H27" s="85"/>
      <c r="I27" s="85"/>
      <c r="J27" s="86"/>
      <c r="K27" s="85"/>
      <c r="L27" s="87"/>
      <c r="M27" s="98"/>
    </row>
    <row r="28" spans="1:13" ht="13.5" thickBot="1" x14ac:dyDescent="0.25">
      <c r="A28" s="18" t="s">
        <v>100</v>
      </c>
      <c r="B28" s="88"/>
      <c r="C28" s="88"/>
      <c r="H28" s="81" t="s">
        <v>101</v>
      </c>
      <c r="J28" s="89"/>
      <c r="K28" s="88"/>
      <c r="L28" s="90"/>
      <c r="M28" s="91"/>
    </row>
    <row r="29" spans="1:13" ht="13.5" thickTop="1" x14ac:dyDescent="0.2">
      <c r="M29" s="98"/>
    </row>
    <row r="30" spans="1:13" x14ac:dyDescent="0.2">
      <c r="L30" s="93" t="s">
        <v>102</v>
      </c>
      <c r="M30" s="94"/>
    </row>
    <row r="31" spans="1:13" x14ac:dyDescent="0.2">
      <c r="L31" s="93" t="s">
        <v>103</v>
      </c>
      <c r="M31" s="98"/>
    </row>
    <row r="33" spans="1:14" x14ac:dyDescent="0.2">
      <c r="A33" s="148"/>
      <c r="B33" s="148"/>
      <c r="C33" s="148"/>
      <c r="D33" s="148"/>
      <c r="E33" s="148"/>
      <c r="F33" s="148"/>
      <c r="G33" s="148"/>
      <c r="H33" s="148"/>
      <c r="I33" s="148"/>
      <c r="J33" s="148"/>
      <c r="K33" s="148"/>
      <c r="L33" s="149"/>
      <c r="M33" s="148"/>
      <c r="N33" s="148"/>
    </row>
    <row r="34" spans="1:14" x14ac:dyDescent="0.2">
      <c r="A34" s="148"/>
      <c r="B34" s="148"/>
      <c r="C34" s="148"/>
      <c r="D34" s="148"/>
      <c r="E34" s="148"/>
      <c r="F34" s="148"/>
      <c r="G34" s="148"/>
      <c r="H34" s="148"/>
      <c r="I34" s="148"/>
      <c r="J34" s="148"/>
      <c r="K34" s="148"/>
      <c r="L34" s="149"/>
      <c r="M34" s="148"/>
      <c r="N34" s="148"/>
    </row>
    <row r="35" spans="1:14" x14ac:dyDescent="0.2">
      <c r="A35" s="148"/>
      <c r="B35" s="148"/>
      <c r="C35" s="148"/>
      <c r="D35" s="148"/>
      <c r="E35" s="148"/>
      <c r="F35" s="148"/>
      <c r="G35" s="148"/>
      <c r="H35" s="148"/>
      <c r="I35" s="148"/>
      <c r="J35" s="148"/>
      <c r="K35" s="148"/>
      <c r="L35" s="149"/>
      <c r="M35" s="148"/>
      <c r="N35" s="148"/>
    </row>
    <row r="36" spans="1:14" x14ac:dyDescent="0.2">
      <c r="A36" s="148"/>
      <c r="B36" s="148"/>
      <c r="C36" s="148"/>
      <c r="D36" s="148"/>
      <c r="E36" s="148"/>
      <c r="F36" s="148"/>
      <c r="G36" s="148"/>
      <c r="H36" s="148"/>
      <c r="I36" s="148"/>
      <c r="J36" s="148"/>
      <c r="K36" s="148"/>
      <c r="L36" s="149"/>
      <c r="M36" s="148"/>
      <c r="N36" s="148"/>
    </row>
    <row r="37" spans="1:14" x14ac:dyDescent="0.2">
      <c r="A37" s="148"/>
      <c r="B37" s="148"/>
      <c r="C37" s="148"/>
      <c r="D37" s="148"/>
      <c r="E37" s="148"/>
      <c r="F37" s="148"/>
      <c r="G37" s="148"/>
      <c r="H37" s="148"/>
      <c r="I37" s="148"/>
      <c r="J37" s="148"/>
      <c r="K37" s="148"/>
      <c r="L37" s="149"/>
      <c r="M37" s="148"/>
      <c r="N37" s="148"/>
    </row>
  </sheetData>
  <autoFilter ref="A12:N26" xr:uid="{00000000-0009-0000-0000-000002000000}"/>
  <mergeCells count="16">
    <mergeCell ref="A33:N37"/>
    <mergeCell ref="A1:N6"/>
    <mergeCell ref="A8:M8"/>
    <mergeCell ref="A9:M9"/>
    <mergeCell ref="A11:A12"/>
    <mergeCell ref="B11:B12"/>
    <mergeCell ref="C11:C12"/>
    <mergeCell ref="D11:D12"/>
    <mergeCell ref="E11:E12"/>
    <mergeCell ref="F11:F12"/>
    <mergeCell ref="G11:H11"/>
    <mergeCell ref="I11:I12"/>
    <mergeCell ref="J11:J12"/>
    <mergeCell ref="K11:K12"/>
    <mergeCell ref="L11:L12"/>
    <mergeCell ref="B26:C26"/>
  </mergeCells>
  <printOptions horizontalCentered="1"/>
  <pageMargins left="0.78740157480314965" right="0.63194444444444442" top="0.39370078740157483" bottom="0.39370078740157483" header="0" footer="0"/>
  <pageSetup paperSize="120" scale="40" fitToHeight="0" orientation="landscape" horizontalDpi="4294967293" verticalDpi="429496729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7"/>
  <sheetViews>
    <sheetView tabSelected="1" view="pageBreakPreview" topLeftCell="A26" zoomScale="60" zoomScaleNormal="70" zoomScalePageLayoutView="30" workbookViewId="0">
      <selection activeCell="K41" sqref="K41"/>
    </sheetView>
  </sheetViews>
  <sheetFormatPr baseColWidth="10" defaultColWidth="9.140625" defaultRowHeight="15" x14ac:dyDescent="0.2"/>
  <cols>
    <col min="1" max="1" width="43.140625" style="102" customWidth="1"/>
    <col min="2" max="2" width="51.42578125" style="102" hidden="1" customWidth="1"/>
    <col min="3" max="3" width="42.28515625" style="102" customWidth="1"/>
    <col min="4" max="4" width="16.85546875" style="102" customWidth="1"/>
    <col min="5" max="5" width="32" style="102" customWidth="1"/>
    <col min="6" max="6" width="16.7109375" style="102" customWidth="1"/>
    <col min="7" max="7" width="16.140625" style="102" customWidth="1"/>
    <col min="8" max="8" width="14.85546875" style="102" customWidth="1"/>
    <col min="9" max="9" width="20.7109375" style="102" customWidth="1"/>
    <col min="10" max="10" width="10" style="136" customWidth="1"/>
    <col min="11" max="11" width="107.7109375" style="102" customWidth="1"/>
    <col min="12" max="12" width="60.7109375" style="138" customWidth="1"/>
    <col min="13" max="256" width="11.42578125" style="102" customWidth="1"/>
    <col min="257" max="16384" width="9.140625" style="102"/>
  </cols>
  <sheetData>
    <row r="1" spans="1:12" x14ac:dyDescent="0.2">
      <c r="A1" s="159"/>
      <c r="B1" s="159"/>
      <c r="C1" s="159"/>
      <c r="D1" s="159"/>
      <c r="E1" s="159"/>
      <c r="F1" s="159"/>
      <c r="G1" s="159"/>
      <c r="H1" s="159"/>
      <c r="I1" s="159"/>
      <c r="J1" s="159"/>
      <c r="K1" s="159"/>
      <c r="L1" s="160"/>
    </row>
    <row r="2" spans="1:12" x14ac:dyDescent="0.2">
      <c r="A2" s="159"/>
      <c r="B2" s="159"/>
      <c r="C2" s="159"/>
      <c r="D2" s="159"/>
      <c r="E2" s="159"/>
      <c r="F2" s="159"/>
      <c r="G2" s="159"/>
      <c r="H2" s="159"/>
      <c r="I2" s="159"/>
      <c r="J2" s="159"/>
      <c r="K2" s="159"/>
      <c r="L2" s="160"/>
    </row>
    <row r="3" spans="1:12" x14ac:dyDescent="0.2">
      <c r="A3" s="159"/>
      <c r="B3" s="159"/>
      <c r="C3" s="159"/>
      <c r="D3" s="159"/>
      <c r="E3" s="159"/>
      <c r="F3" s="159"/>
      <c r="G3" s="159"/>
      <c r="H3" s="159"/>
      <c r="I3" s="159"/>
      <c r="J3" s="159"/>
      <c r="K3" s="159"/>
      <c r="L3" s="160"/>
    </row>
    <row r="4" spans="1:12" x14ac:dyDescent="0.2">
      <c r="A4" s="159"/>
      <c r="B4" s="159"/>
      <c r="C4" s="159"/>
      <c r="D4" s="159"/>
      <c r="E4" s="159"/>
      <c r="F4" s="159"/>
      <c r="G4" s="159"/>
      <c r="H4" s="159"/>
      <c r="I4" s="159"/>
      <c r="J4" s="159"/>
      <c r="K4" s="159"/>
      <c r="L4" s="160"/>
    </row>
    <row r="5" spans="1:12" x14ac:dyDescent="0.2">
      <c r="A5" s="159"/>
      <c r="B5" s="159"/>
      <c r="C5" s="159"/>
      <c r="D5" s="159"/>
      <c r="E5" s="159"/>
      <c r="F5" s="159"/>
      <c r="G5" s="159"/>
      <c r="H5" s="159"/>
      <c r="I5" s="159"/>
      <c r="J5" s="159"/>
      <c r="K5" s="159"/>
      <c r="L5" s="160"/>
    </row>
    <row r="6" spans="1:12" x14ac:dyDescent="0.2">
      <c r="A6" s="159"/>
      <c r="B6" s="159"/>
      <c r="C6" s="159"/>
      <c r="D6" s="159"/>
      <c r="E6" s="159"/>
      <c r="F6" s="159"/>
      <c r="G6" s="159"/>
      <c r="H6" s="159"/>
      <c r="I6" s="159"/>
      <c r="J6" s="159"/>
      <c r="K6" s="159"/>
      <c r="L6" s="160"/>
    </row>
    <row r="7" spans="1:12" x14ac:dyDescent="0.2">
      <c r="A7" s="103"/>
      <c r="B7" s="103"/>
      <c r="C7" s="103"/>
      <c r="D7" s="103"/>
      <c r="E7" s="103"/>
      <c r="F7" s="103"/>
      <c r="G7" s="103"/>
      <c r="H7" s="103"/>
      <c r="I7" s="103"/>
      <c r="J7" s="104"/>
      <c r="K7" s="103"/>
      <c r="L7" s="105"/>
    </row>
    <row r="8" spans="1:12" ht="34.5" customHeight="1" x14ac:dyDescent="0.25">
      <c r="A8" s="161" t="s">
        <v>0</v>
      </c>
      <c r="B8" s="161"/>
      <c r="C8" s="161"/>
      <c r="D8" s="161"/>
      <c r="E8" s="161"/>
      <c r="F8" s="161"/>
      <c r="G8" s="161"/>
      <c r="H8" s="161"/>
      <c r="I8" s="161"/>
      <c r="J8" s="161"/>
      <c r="K8" s="161"/>
      <c r="L8" s="162"/>
    </row>
    <row r="9" spans="1:12" ht="15.75" x14ac:dyDescent="0.25">
      <c r="A9" s="161"/>
      <c r="B9" s="161"/>
      <c r="C9" s="161"/>
      <c r="D9" s="161"/>
      <c r="E9" s="161"/>
      <c r="F9" s="161"/>
      <c r="G9" s="161"/>
      <c r="H9" s="161"/>
      <c r="I9" s="161"/>
      <c r="J9" s="161"/>
      <c r="K9" s="161"/>
      <c r="L9" s="162"/>
    </row>
    <row r="10" spans="1:12" ht="15.75" x14ac:dyDescent="0.25">
      <c r="A10" s="106"/>
      <c r="B10" s="106"/>
      <c r="C10" s="106"/>
      <c r="D10" s="106"/>
      <c r="E10" s="106"/>
      <c r="F10" s="106"/>
      <c r="G10" s="106"/>
      <c r="H10" s="106"/>
      <c r="I10" s="106"/>
      <c r="J10" s="107"/>
      <c r="K10" s="106"/>
      <c r="L10" s="108"/>
    </row>
    <row r="11" spans="1:12" ht="12.75" customHeight="1" x14ac:dyDescent="0.2">
      <c r="A11" s="163" t="s">
        <v>1</v>
      </c>
      <c r="B11" s="163" t="s">
        <v>2</v>
      </c>
      <c r="C11" s="163" t="s">
        <v>3</v>
      </c>
      <c r="D11" s="163" t="s">
        <v>4</v>
      </c>
      <c r="E11" s="163" t="s">
        <v>5</v>
      </c>
      <c r="F11" s="163" t="s">
        <v>6</v>
      </c>
      <c r="G11" s="163" t="s">
        <v>7</v>
      </c>
      <c r="H11" s="163"/>
      <c r="I11" s="163" t="s">
        <v>8</v>
      </c>
      <c r="J11" s="164" t="s">
        <v>9</v>
      </c>
      <c r="K11" s="163" t="s">
        <v>10</v>
      </c>
      <c r="L11" s="163" t="s">
        <v>11</v>
      </c>
    </row>
    <row r="12" spans="1:12" ht="47.25" x14ac:dyDescent="0.2">
      <c r="A12" s="163"/>
      <c r="B12" s="163"/>
      <c r="C12" s="163"/>
      <c r="D12" s="163"/>
      <c r="E12" s="163"/>
      <c r="F12" s="163"/>
      <c r="G12" s="109" t="s">
        <v>12</v>
      </c>
      <c r="H12" s="109" t="s">
        <v>13</v>
      </c>
      <c r="I12" s="163"/>
      <c r="J12" s="164"/>
      <c r="K12" s="163"/>
      <c r="L12" s="163"/>
    </row>
    <row r="13" spans="1:12" s="117" customFormat="1" ht="222.75" customHeight="1" x14ac:dyDescent="0.2">
      <c r="A13" s="110" t="s">
        <v>14</v>
      </c>
      <c r="B13" s="110" t="s">
        <v>15</v>
      </c>
      <c r="C13" s="111" t="s">
        <v>16</v>
      </c>
      <c r="D13" s="112" t="s">
        <v>17</v>
      </c>
      <c r="E13" s="113" t="s">
        <v>18</v>
      </c>
      <c r="F13" s="112" t="s">
        <v>19</v>
      </c>
      <c r="G13" s="114">
        <v>43871</v>
      </c>
      <c r="H13" s="114">
        <v>44227</v>
      </c>
      <c r="I13" s="115">
        <v>44210</v>
      </c>
      <c r="J13" s="116">
        <v>1</v>
      </c>
      <c r="K13" s="112" t="s">
        <v>124</v>
      </c>
      <c r="L13" s="112" t="s">
        <v>143</v>
      </c>
    </row>
    <row r="14" spans="1:12" s="117" customFormat="1" ht="204.75" customHeight="1" x14ac:dyDescent="0.2">
      <c r="A14" s="118" t="s">
        <v>21</v>
      </c>
      <c r="B14" s="110" t="s">
        <v>22</v>
      </c>
      <c r="C14" s="110" t="s">
        <v>23</v>
      </c>
      <c r="D14" s="112" t="s">
        <v>24</v>
      </c>
      <c r="E14" s="112" t="s">
        <v>25</v>
      </c>
      <c r="F14" s="112" t="s">
        <v>26</v>
      </c>
      <c r="G14" s="114">
        <v>43931</v>
      </c>
      <c r="H14" s="114">
        <v>44227</v>
      </c>
      <c r="I14" s="115">
        <v>44210</v>
      </c>
      <c r="J14" s="116">
        <v>1</v>
      </c>
      <c r="K14" s="112" t="s">
        <v>125</v>
      </c>
      <c r="L14" s="119" t="s">
        <v>144</v>
      </c>
    </row>
    <row r="15" spans="1:12" s="117" customFormat="1" ht="217.5" customHeight="1" x14ac:dyDescent="0.2">
      <c r="A15" s="110" t="s">
        <v>28</v>
      </c>
      <c r="B15" s="110" t="s">
        <v>29</v>
      </c>
      <c r="C15" s="110" t="s">
        <v>30</v>
      </c>
      <c r="D15" s="112" t="s">
        <v>24</v>
      </c>
      <c r="E15" s="112" t="s">
        <v>31</v>
      </c>
      <c r="F15" s="112" t="s">
        <v>31</v>
      </c>
      <c r="G15" s="114">
        <v>43871</v>
      </c>
      <c r="H15" s="114">
        <v>44227</v>
      </c>
      <c r="I15" s="115">
        <v>44210</v>
      </c>
      <c r="J15" s="116">
        <v>1</v>
      </c>
      <c r="K15" s="112" t="s">
        <v>126</v>
      </c>
      <c r="L15" s="112" t="s">
        <v>127</v>
      </c>
    </row>
    <row r="16" spans="1:12" s="117" customFormat="1" ht="141.94999999999999" customHeight="1" x14ac:dyDescent="0.2">
      <c r="A16" s="110" t="s">
        <v>33</v>
      </c>
      <c r="B16" s="110" t="s">
        <v>34</v>
      </c>
      <c r="C16" s="110" t="s">
        <v>35</v>
      </c>
      <c r="D16" s="112" t="s">
        <v>36</v>
      </c>
      <c r="E16" s="113" t="s">
        <v>37</v>
      </c>
      <c r="F16" s="112" t="s">
        <v>38</v>
      </c>
      <c r="G16" s="114">
        <v>43871</v>
      </c>
      <c r="H16" s="114">
        <v>44227</v>
      </c>
      <c r="I16" s="115">
        <v>44210</v>
      </c>
      <c r="J16" s="116">
        <v>1</v>
      </c>
      <c r="K16" s="112" t="s">
        <v>128</v>
      </c>
      <c r="L16" s="112" t="s">
        <v>145</v>
      </c>
    </row>
    <row r="17" spans="1:12" s="117" customFormat="1" ht="171" customHeight="1" x14ac:dyDescent="0.2">
      <c r="A17" s="110" t="s">
        <v>40</v>
      </c>
      <c r="B17" s="110" t="s">
        <v>41</v>
      </c>
      <c r="C17" s="110" t="s">
        <v>42</v>
      </c>
      <c r="D17" s="112" t="s">
        <v>36</v>
      </c>
      <c r="E17" s="112" t="s">
        <v>43</v>
      </c>
      <c r="F17" s="112" t="s">
        <v>44</v>
      </c>
      <c r="G17" s="114">
        <v>43931</v>
      </c>
      <c r="H17" s="114">
        <v>44227</v>
      </c>
      <c r="I17" s="115">
        <v>44210</v>
      </c>
      <c r="J17" s="116">
        <f>100%*20%+(4/4)*80%</f>
        <v>1</v>
      </c>
      <c r="K17" s="112" t="s">
        <v>129</v>
      </c>
      <c r="L17" s="119" t="s">
        <v>130</v>
      </c>
    </row>
    <row r="18" spans="1:12" s="117" customFormat="1" ht="128.25" customHeight="1" x14ac:dyDescent="0.2">
      <c r="A18" s="110" t="s">
        <v>46</v>
      </c>
      <c r="B18" s="110" t="s">
        <v>47</v>
      </c>
      <c r="C18" s="111" t="s">
        <v>48</v>
      </c>
      <c r="D18" s="113" t="s">
        <v>49</v>
      </c>
      <c r="E18" s="113" t="s">
        <v>50</v>
      </c>
      <c r="F18" s="113" t="s">
        <v>51</v>
      </c>
      <c r="G18" s="114">
        <v>43871</v>
      </c>
      <c r="H18" s="114">
        <v>44227</v>
      </c>
      <c r="I18" s="115">
        <v>44210</v>
      </c>
      <c r="J18" s="116">
        <v>1</v>
      </c>
      <c r="K18" s="112" t="s">
        <v>131</v>
      </c>
      <c r="L18" s="119" t="s">
        <v>132</v>
      </c>
    </row>
    <row r="19" spans="1:12" s="117" customFormat="1" ht="128.25" customHeight="1" x14ac:dyDescent="0.2">
      <c r="A19" s="110" t="s">
        <v>53</v>
      </c>
      <c r="B19" s="110" t="s">
        <v>54</v>
      </c>
      <c r="C19" s="110" t="s">
        <v>55</v>
      </c>
      <c r="D19" s="112" t="s">
        <v>56</v>
      </c>
      <c r="E19" s="113" t="s">
        <v>57</v>
      </c>
      <c r="F19" s="112" t="s">
        <v>58</v>
      </c>
      <c r="G19" s="114">
        <v>43931</v>
      </c>
      <c r="H19" s="114">
        <v>44227</v>
      </c>
      <c r="I19" s="115">
        <v>44210</v>
      </c>
      <c r="J19" s="116">
        <v>1</v>
      </c>
      <c r="K19" s="112" t="s">
        <v>133</v>
      </c>
      <c r="L19" s="119" t="s">
        <v>146</v>
      </c>
    </row>
    <row r="20" spans="1:12" s="117" customFormat="1" ht="408.75" customHeight="1" x14ac:dyDescent="0.2">
      <c r="A20" s="110" t="s">
        <v>60</v>
      </c>
      <c r="B20" s="110" t="s">
        <v>61</v>
      </c>
      <c r="C20" s="110" t="s">
        <v>62</v>
      </c>
      <c r="D20" s="112" t="s">
        <v>63</v>
      </c>
      <c r="E20" s="112" t="s">
        <v>64</v>
      </c>
      <c r="F20" s="112" t="s">
        <v>65</v>
      </c>
      <c r="G20" s="114">
        <v>43931</v>
      </c>
      <c r="H20" s="114">
        <v>44227</v>
      </c>
      <c r="I20" s="115">
        <v>44210</v>
      </c>
      <c r="J20" s="116">
        <v>1</v>
      </c>
      <c r="K20" s="112" t="s">
        <v>134</v>
      </c>
      <c r="L20" s="119" t="s">
        <v>135</v>
      </c>
    </row>
    <row r="21" spans="1:12" s="117" customFormat="1" ht="235.5" customHeight="1" x14ac:dyDescent="0.2">
      <c r="A21" s="110" t="s">
        <v>67</v>
      </c>
      <c r="B21" s="110" t="s">
        <v>68</v>
      </c>
      <c r="C21" s="110" t="s">
        <v>69</v>
      </c>
      <c r="D21" s="112" t="s">
        <v>70</v>
      </c>
      <c r="E21" s="113" t="s">
        <v>71</v>
      </c>
      <c r="F21" s="113" t="s">
        <v>72</v>
      </c>
      <c r="G21" s="114">
        <v>43931</v>
      </c>
      <c r="H21" s="114">
        <v>44227</v>
      </c>
      <c r="I21" s="115">
        <v>44210</v>
      </c>
      <c r="J21" s="116">
        <v>1</v>
      </c>
      <c r="K21" s="119" t="s">
        <v>136</v>
      </c>
      <c r="L21" s="119" t="s">
        <v>137</v>
      </c>
    </row>
    <row r="22" spans="1:12" s="117" customFormat="1" ht="163.5" customHeight="1" x14ac:dyDescent="0.2">
      <c r="A22" s="110" t="s">
        <v>74</v>
      </c>
      <c r="B22" s="110" t="s">
        <v>75</v>
      </c>
      <c r="C22" s="110" t="s">
        <v>76</v>
      </c>
      <c r="D22" s="112" t="s">
        <v>77</v>
      </c>
      <c r="E22" s="112" t="s">
        <v>78</v>
      </c>
      <c r="F22" s="112" t="s">
        <v>79</v>
      </c>
      <c r="G22" s="114">
        <v>43931</v>
      </c>
      <c r="H22" s="114">
        <v>44227</v>
      </c>
      <c r="I22" s="115">
        <v>44210</v>
      </c>
      <c r="J22" s="120">
        <v>1</v>
      </c>
      <c r="K22" s="112" t="s">
        <v>138</v>
      </c>
      <c r="L22" s="121" t="s">
        <v>139</v>
      </c>
    </row>
    <row r="23" spans="1:12" s="125" customFormat="1" ht="212.25" customHeight="1" x14ac:dyDescent="0.2">
      <c r="A23" s="110" t="s">
        <v>81</v>
      </c>
      <c r="B23" s="122" t="s">
        <v>82</v>
      </c>
      <c r="C23" s="110" t="s">
        <v>83</v>
      </c>
      <c r="D23" s="112" t="s">
        <v>56</v>
      </c>
      <c r="E23" s="122" t="s">
        <v>84</v>
      </c>
      <c r="F23" s="111" t="s">
        <v>85</v>
      </c>
      <c r="G23" s="114">
        <v>43931</v>
      </c>
      <c r="H23" s="114">
        <v>44227</v>
      </c>
      <c r="I23" s="115">
        <v>44210</v>
      </c>
      <c r="J23" s="123">
        <f>100%*50%+100%*50%</f>
        <v>1</v>
      </c>
      <c r="K23" s="112" t="s">
        <v>140</v>
      </c>
      <c r="L23" s="124" t="s">
        <v>147</v>
      </c>
    </row>
    <row r="24" spans="1:12" s="125" customFormat="1" ht="158.25" customHeight="1" x14ac:dyDescent="0.2">
      <c r="A24" s="110" t="s">
        <v>87</v>
      </c>
      <c r="B24" s="122" t="s">
        <v>88</v>
      </c>
      <c r="C24" s="110" t="s">
        <v>89</v>
      </c>
      <c r="D24" s="112" t="s">
        <v>63</v>
      </c>
      <c r="E24" s="122" t="s">
        <v>90</v>
      </c>
      <c r="F24" s="126" t="s">
        <v>91</v>
      </c>
      <c r="G24" s="114">
        <v>43871</v>
      </c>
      <c r="H24" s="114">
        <v>44227</v>
      </c>
      <c r="I24" s="115">
        <v>44210</v>
      </c>
      <c r="J24" s="120">
        <v>1</v>
      </c>
      <c r="K24" s="112" t="s">
        <v>141</v>
      </c>
      <c r="L24" s="127" t="s">
        <v>148</v>
      </c>
    </row>
    <row r="25" spans="1:12" s="125" customFormat="1" ht="168.75" customHeight="1" x14ac:dyDescent="0.2">
      <c r="A25" s="110" t="s">
        <v>93</v>
      </c>
      <c r="B25" s="122" t="s">
        <v>94</v>
      </c>
      <c r="C25" s="110" t="s">
        <v>95</v>
      </c>
      <c r="D25" s="112" t="s">
        <v>56</v>
      </c>
      <c r="E25" s="126" t="s">
        <v>96</v>
      </c>
      <c r="F25" s="126" t="s">
        <v>97</v>
      </c>
      <c r="G25" s="114">
        <v>43871</v>
      </c>
      <c r="H25" s="114">
        <v>44227</v>
      </c>
      <c r="I25" s="115">
        <v>44210</v>
      </c>
      <c r="J25" s="123">
        <v>1</v>
      </c>
      <c r="K25" s="112" t="s">
        <v>142</v>
      </c>
      <c r="L25" s="121" t="s">
        <v>149</v>
      </c>
    </row>
    <row r="26" spans="1:12" ht="33.75" customHeight="1" thickBot="1" x14ac:dyDescent="0.3">
      <c r="A26" s="128" t="s">
        <v>99</v>
      </c>
      <c r="B26" s="165"/>
      <c r="C26" s="165"/>
      <c r="D26" s="169"/>
      <c r="E26" s="128"/>
      <c r="F26" s="128"/>
      <c r="G26" s="128"/>
      <c r="H26" s="129"/>
      <c r="I26" s="129"/>
      <c r="J26" s="130">
        <f>AVERAGE(J13:J25)</f>
        <v>1</v>
      </c>
      <c r="K26" s="131"/>
      <c r="L26" s="131"/>
    </row>
    <row r="27" spans="1:12" x14ac:dyDescent="0.2">
      <c r="A27" s="128"/>
      <c r="B27" s="128"/>
      <c r="C27" s="128"/>
      <c r="D27" s="128"/>
      <c r="E27" s="128"/>
      <c r="F27" s="128"/>
      <c r="G27" s="128"/>
      <c r="H27" s="128"/>
      <c r="I27" s="128"/>
      <c r="J27" s="132"/>
      <c r="K27" s="133"/>
      <c r="L27" s="134"/>
    </row>
    <row r="28" spans="1:12" ht="24.75" customHeight="1" thickBot="1" x14ac:dyDescent="0.3">
      <c r="A28" s="128" t="s">
        <v>100</v>
      </c>
      <c r="B28" s="135"/>
      <c r="C28" s="167"/>
      <c r="D28" s="167"/>
      <c r="E28" s="128"/>
      <c r="F28" s="128"/>
      <c r="G28" s="128"/>
      <c r="H28" s="129" t="s">
        <v>101</v>
      </c>
      <c r="I28" s="128"/>
      <c r="J28" s="132"/>
      <c r="K28" s="168" t="s">
        <v>150</v>
      </c>
      <c r="L28" s="134"/>
    </row>
    <row r="29" spans="1:12" ht="15.75" thickTop="1" x14ac:dyDescent="0.2">
      <c r="A29" s="128"/>
      <c r="B29" s="128"/>
      <c r="C29" s="128"/>
      <c r="D29" s="128"/>
      <c r="E29" s="128"/>
      <c r="F29" s="128"/>
      <c r="G29" s="128"/>
      <c r="I29" s="128"/>
      <c r="K29" s="128"/>
      <c r="L29" s="137"/>
    </row>
    <row r="30" spans="1:12" x14ac:dyDescent="0.2">
      <c r="A30" s="128"/>
      <c r="B30" s="128"/>
      <c r="C30" s="128"/>
      <c r="D30" s="128"/>
      <c r="E30" s="128"/>
      <c r="F30" s="128"/>
      <c r="G30" s="128"/>
      <c r="H30" s="128"/>
      <c r="I30" s="128"/>
      <c r="K30" s="128"/>
      <c r="L30" s="166" t="s">
        <v>102</v>
      </c>
    </row>
    <row r="31" spans="1:12" x14ac:dyDescent="0.2">
      <c r="A31" s="128"/>
      <c r="B31" s="128"/>
      <c r="C31" s="128"/>
      <c r="D31" s="128"/>
      <c r="E31" s="128"/>
      <c r="F31" s="128"/>
      <c r="G31" s="128"/>
      <c r="H31" s="128"/>
      <c r="I31" s="128"/>
      <c r="K31" s="128"/>
      <c r="L31" s="166" t="s">
        <v>103</v>
      </c>
    </row>
    <row r="32" spans="1:12" x14ac:dyDescent="0.2">
      <c r="A32" s="128"/>
      <c r="B32" s="128"/>
      <c r="C32" s="128"/>
      <c r="D32" s="128"/>
      <c r="E32" s="128"/>
      <c r="F32" s="128"/>
      <c r="G32" s="128"/>
      <c r="H32" s="128"/>
      <c r="I32" s="128"/>
      <c r="K32" s="128"/>
      <c r="L32" s="137"/>
    </row>
    <row r="33" spans="1:12" x14ac:dyDescent="0.2">
      <c r="A33" s="157"/>
      <c r="B33" s="157"/>
      <c r="C33" s="157"/>
      <c r="D33" s="157"/>
      <c r="E33" s="157"/>
      <c r="F33" s="157"/>
      <c r="G33" s="157"/>
      <c r="H33" s="157"/>
      <c r="I33" s="157"/>
      <c r="J33" s="157"/>
      <c r="K33" s="157"/>
      <c r="L33" s="158"/>
    </row>
    <row r="34" spans="1:12" x14ac:dyDescent="0.2">
      <c r="A34" s="157"/>
      <c r="B34" s="157"/>
      <c r="C34" s="157"/>
      <c r="D34" s="157"/>
      <c r="E34" s="157"/>
      <c r="F34" s="157"/>
      <c r="G34" s="157"/>
      <c r="H34" s="157"/>
      <c r="I34" s="157"/>
      <c r="J34" s="157"/>
      <c r="K34" s="157"/>
      <c r="L34" s="158"/>
    </row>
    <row r="35" spans="1:12" x14ac:dyDescent="0.2">
      <c r="A35" s="157"/>
      <c r="B35" s="157"/>
      <c r="C35" s="157"/>
      <c r="D35" s="157"/>
      <c r="E35" s="157"/>
      <c r="F35" s="157"/>
      <c r="G35" s="157"/>
      <c r="H35" s="157"/>
      <c r="I35" s="157"/>
      <c r="J35" s="157"/>
      <c r="K35" s="157"/>
      <c r="L35" s="158"/>
    </row>
    <row r="36" spans="1:12" x14ac:dyDescent="0.2">
      <c r="A36" s="157"/>
      <c r="B36" s="157"/>
      <c r="C36" s="157"/>
      <c r="D36" s="157"/>
      <c r="E36" s="157"/>
      <c r="F36" s="157"/>
      <c r="G36" s="157"/>
      <c r="H36" s="157"/>
      <c r="I36" s="157"/>
      <c r="J36" s="157"/>
      <c r="K36" s="157"/>
      <c r="L36" s="158"/>
    </row>
    <row r="37" spans="1:12" x14ac:dyDescent="0.2">
      <c r="A37" s="157"/>
      <c r="B37" s="157"/>
      <c r="C37" s="157"/>
      <c r="D37" s="157"/>
      <c r="E37" s="157"/>
      <c r="F37" s="157"/>
      <c r="G37" s="157"/>
      <c r="H37" s="157"/>
      <c r="I37" s="157"/>
      <c r="J37" s="157"/>
      <c r="K37" s="157"/>
      <c r="L37" s="158"/>
    </row>
  </sheetData>
  <autoFilter ref="A12:L26" xr:uid="{00000000-0009-0000-0000-000003000000}"/>
  <mergeCells count="16">
    <mergeCell ref="A33:L37"/>
    <mergeCell ref="A1:L6"/>
    <mergeCell ref="A8:L8"/>
    <mergeCell ref="A9:L9"/>
    <mergeCell ref="A11:A12"/>
    <mergeCell ref="B11:B12"/>
    <mergeCell ref="C11:C12"/>
    <mergeCell ref="D11:D12"/>
    <mergeCell ref="E11:E12"/>
    <mergeCell ref="F11:F12"/>
    <mergeCell ref="G11:H11"/>
    <mergeCell ref="I11:I12"/>
    <mergeCell ref="J11:J12"/>
    <mergeCell ref="K11:K12"/>
    <mergeCell ref="L11:L12"/>
    <mergeCell ref="B26:C26"/>
  </mergeCells>
  <printOptions horizontalCentered="1"/>
  <pageMargins left="0.78740157480314965" right="0.63194444444444442" top="0.39370078740157483" bottom="0.39370078740157483" header="0" footer="0"/>
  <pageSetup paperSize="120" scale="39" fitToHeight="0" orientation="landscape" horizontalDpi="4294967293" verticalDpi="4294967293" r:id="rId1"/>
  <headerFooter alignWithMargins="0"/>
  <rowBreaks count="1" manualBreakCount="1">
    <brk id="2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1° Seguimiento</vt:lpstr>
      <vt:lpstr>2° Seguimiento</vt:lpstr>
      <vt:lpstr>3° Seguimiento</vt:lpstr>
      <vt:lpstr>4° Seguimiento</vt:lpstr>
      <vt:lpstr>'4° Seguimiento'!Área_de_impresión</vt:lpstr>
    </vt:vector>
  </TitlesOfParts>
  <Manager/>
  <Company>ALCALDIA DISTRITAL DE BARRANQUILLA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cvargas</dc:creator>
  <cp:keywords/>
  <dc:description/>
  <cp:lastModifiedBy>Martin Rafael Molina Torres</cp:lastModifiedBy>
  <cp:revision/>
  <cp:lastPrinted>2021-02-09T16:52:58Z</cp:lastPrinted>
  <dcterms:created xsi:type="dcterms:W3CDTF">2011-07-06T16:05:39Z</dcterms:created>
  <dcterms:modified xsi:type="dcterms:W3CDTF">2021-02-09T16:53:00Z</dcterms:modified>
  <cp:category/>
  <cp:contentStatus/>
</cp:coreProperties>
</file>