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COPIA SR ALVARADO\Escritorio\personal\ALCALDIA\SISTEMA INTEGRADO DE GESTIÓN\DOCUMENTOS SGA\2021\"/>
    </mc:Choice>
  </mc:AlternateContent>
  <bookViews>
    <workbookView xWindow="0" yWindow="0" windowWidth="20400" windowHeight="7755" firstSheet="2" activeTab="2"/>
  </bookViews>
  <sheets>
    <sheet name="Partes" sheetId="9" state="hidden" r:id="rId1"/>
    <sheet name="Cuestiones" sheetId="1" state="hidden" r:id="rId2"/>
    <sheet name="Riesgos_2021" sheetId="4" r:id="rId3"/>
    <sheet name="Calificacion Controles" sheetId="10" state="hidden" r:id="rId4"/>
    <sheet name="CriteriosControles" sheetId="11" state="hidden" r:id="rId5"/>
    <sheet name="CriteriosImpactos" sheetId="13" state="hidden" r:id="rId6"/>
    <sheet name="Listas" sheetId="8" state="hidden" r:id="rId7"/>
  </sheets>
  <definedNames>
    <definedName name="_xlnm._FilterDatabase" localSheetId="3" hidden="1">'Calificacion Controles'!$A$3:$AE$21</definedName>
    <definedName name="_xlnm._FilterDatabase" localSheetId="1" hidden="1">Cuestiones!$A$2:$H$101</definedName>
    <definedName name="_xlnm._FilterDatabase" localSheetId="2" hidden="1">Riesgos_2021!$A$14:$Q$114</definedName>
    <definedName name="Bias" localSheetId="3">OFFSET('Calificacion Controles'!#REF!,0,0,COUNTA('Calificacion Controles'!$I:$I)-1,1)</definedName>
    <definedName name="Bias">OFFSET(Listas!$H$2,0,0,COUNTA(Listas!$H:$H)-1,1)</definedName>
    <definedName name="correction" localSheetId="3">'Calificacion Controles'!$P$4:$P$10</definedName>
    <definedName name="correction">Listas!#REF!</definedName>
    <definedName name="cost" localSheetId="3">'Calificacion Controles'!$R$4:$R$10</definedName>
    <definedName name="cost">Listas!#REF!</definedName>
    <definedName name="CriterioControl">CriteriosControles!$A$2:$A$15</definedName>
    <definedName name="Likelihood" localSheetId="3">'Calificacion Controles'!$L$4:$L$10</definedName>
    <definedName name="Likelihood">Listas!$K$2:$K$6</definedName>
    <definedName name="Occurrences" localSheetId="3">'Calificacion Controles'!$M$4:$M$10</definedName>
    <definedName name="Occurrences">Listas!$L$2:$L$6</definedName>
    <definedName name="opprep" localSheetId="3">'Calificacion Controles'!$S$4:$S$10</definedName>
    <definedName name="opprep">Listas!$R$1:$R$6</definedName>
    <definedName name="Party">OFFSET(Partes!$A$3,0,0,COUNTA(Partes!$A:$A)-1,1)</definedName>
    <definedName name="Potential" localSheetId="3">'Calificacion Controles'!$N$4:$N$10</definedName>
    <definedName name="Potential">Listas!$M$2:$M$6</definedName>
    <definedName name="Priority" localSheetId="3">OFFSET('Calificacion Controles'!#REF!,0,0,COUNTA('Calificacion Controles'!$G:$G)-1,1)</definedName>
    <definedName name="Priority">OFFSET(Listas!$F$2,0,0,COUNTA(Listas!$F:$F)-1,1)</definedName>
    <definedName name="Process" localSheetId="3">OFFSET('Calificacion Controles'!#REF!,0,0,COUNTA('Calificacion Controles'!$J:$J)-1,1)</definedName>
    <definedName name="Process">OFFSET(Listas!$I$2,0,0,COUNTA(Listas!$I:$I)-1,1)</definedName>
    <definedName name="riskrep" localSheetId="3">'Calificacion Controles'!$Q$4:$Q$10</definedName>
    <definedName name="riskrep">Listas!#REF!</definedName>
    <definedName name="score" localSheetId="3">'Calificacion Controles'!#REF!</definedName>
    <definedName name="score">Listas!#REF!</definedName>
    <definedName name="Success" localSheetId="3">'Calificacion Controles'!$U$4:$U$10</definedName>
    <definedName name="Success">Listas!$T$2:$T$6</definedName>
    <definedName name="Treatment" localSheetId="3">OFFSET('Calificacion Controles'!#REF!,0,0,COUNTA('Calificacion Controles'!$H:$H)-1,1)</definedName>
    <definedName name="Treatment">OFFSET(Listas!$G$2,0,0,COUNTA(Listas!$G:$G)-1,1)</definedName>
    <definedName name="Type" localSheetId="3">OFFSET('Calificacion Controles'!#REF!,0,0,COUNTA('Calificacion Controles'!$F:$F)-1,1)</definedName>
    <definedName name="Type">OFFSET(Listas!$E$2,0,0,COUNTA(Listas!$E:$E)-1,1)</definedName>
    <definedName name="Violation" localSheetId="3">'Calificacion Controles'!$O$4:$O$10</definedName>
    <definedName name="Violation">Listas!#REF!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B20" i="10" l="1"/>
  <c r="F20" i="10"/>
  <c r="F4" i="10"/>
  <c r="C20" i="10"/>
  <c r="J29" i="4"/>
  <c r="G29" i="4"/>
  <c r="H29" i="4"/>
  <c r="K29" i="4" l="1"/>
  <c r="AC18" i="10"/>
  <c r="H19" i="4" l="1"/>
  <c r="L14" i="4" l="1"/>
  <c r="G16" i="4" l="1"/>
  <c r="C5" i="10" l="1"/>
  <c r="A5" i="10"/>
  <c r="B5" i="10"/>
  <c r="C13" i="10" l="1"/>
  <c r="J12" i="10"/>
  <c r="J10" i="10"/>
  <c r="J7" i="10"/>
  <c r="L7" i="10"/>
  <c r="H8" i="10"/>
  <c r="H7" i="10"/>
  <c r="H6" i="10"/>
  <c r="F6" i="10"/>
  <c r="C7" i="10"/>
  <c r="C8" i="10"/>
  <c r="C9" i="10"/>
  <c r="C10" i="10"/>
  <c r="C11" i="10"/>
  <c r="C12" i="10"/>
  <c r="C14" i="10"/>
  <c r="C15" i="10"/>
  <c r="C16" i="10"/>
  <c r="C17" i="10"/>
  <c r="C18" i="10"/>
  <c r="C19" i="10"/>
  <c r="C6" i="10"/>
  <c r="C4" i="10"/>
  <c r="J24" i="4" l="1"/>
  <c r="H24" i="4"/>
  <c r="G24" i="4"/>
  <c r="J23" i="4"/>
  <c r="H23" i="4"/>
  <c r="G23" i="4"/>
  <c r="J22" i="4"/>
  <c r="H22" i="4"/>
  <c r="G22" i="4"/>
  <c r="J20" i="4"/>
  <c r="H20" i="4"/>
  <c r="G20" i="4"/>
  <c r="J19" i="4"/>
  <c r="K19" i="4" s="1"/>
  <c r="G19" i="4"/>
  <c r="J17" i="4"/>
  <c r="H17" i="4"/>
  <c r="G17" i="4"/>
  <c r="J16" i="4"/>
  <c r="H16" i="4"/>
  <c r="J15" i="4"/>
  <c r="H15" i="4"/>
  <c r="G15" i="4"/>
  <c r="K15" i="4" l="1"/>
  <c r="B4" i="10" s="1"/>
  <c r="K23" i="4"/>
  <c r="B14" i="10" s="1"/>
  <c r="K24" i="4"/>
  <c r="B15" i="10" s="1"/>
  <c r="K22" i="4"/>
  <c r="B13" i="10" s="1"/>
  <c r="K20" i="4"/>
  <c r="B11" i="10" s="1"/>
  <c r="K17" i="4"/>
  <c r="B8" i="10" s="1"/>
  <c r="B10" i="10"/>
  <c r="K16" i="4"/>
  <c r="B7" i="10" s="1"/>
  <c r="B6" i="10"/>
  <c r="AE6" i="10" l="1"/>
  <c r="AC6" i="10"/>
  <c r="AD6" i="10" s="1"/>
  <c r="F7" i="10"/>
  <c r="AC7" i="10" s="1"/>
  <c r="AD7" i="10" s="1"/>
  <c r="AE7" i="10" s="1"/>
  <c r="M16" i="4" s="1"/>
  <c r="G18" i="4" l="1"/>
  <c r="L21" i="10" l="1"/>
  <c r="N21" i="10"/>
  <c r="P21" i="10"/>
  <c r="R21" i="10"/>
  <c r="T21" i="10"/>
  <c r="V21" i="10"/>
  <c r="X21" i="10"/>
  <c r="Z21" i="10"/>
  <c r="AB21" i="10"/>
  <c r="L20" i="10"/>
  <c r="N20" i="10"/>
  <c r="P20" i="10"/>
  <c r="R20" i="10"/>
  <c r="T20" i="10"/>
  <c r="V20" i="10"/>
  <c r="X20" i="10"/>
  <c r="Z20" i="10"/>
  <c r="AB20" i="10"/>
  <c r="F19" i="10"/>
  <c r="N19" i="10"/>
  <c r="P19" i="10"/>
  <c r="R19" i="10"/>
  <c r="T19" i="10"/>
  <c r="V19" i="10"/>
  <c r="X19" i="10"/>
  <c r="Z19" i="10"/>
  <c r="AB19" i="10"/>
  <c r="J18" i="4"/>
  <c r="H18" i="4"/>
  <c r="H28" i="4"/>
  <c r="J28" i="4"/>
  <c r="F18" i="10"/>
  <c r="H18" i="10"/>
  <c r="J18" i="10"/>
  <c r="L18" i="10"/>
  <c r="N18" i="10"/>
  <c r="P18" i="10"/>
  <c r="R18" i="10"/>
  <c r="T18" i="10"/>
  <c r="V18" i="10"/>
  <c r="X18" i="10"/>
  <c r="Z18" i="10"/>
  <c r="AB18" i="10"/>
  <c r="G28" i="4"/>
  <c r="G32" i="4"/>
  <c r="H32" i="4"/>
  <c r="J32" i="4"/>
  <c r="K32" i="4"/>
  <c r="J25" i="4"/>
  <c r="AB17" i="10"/>
  <c r="Z17" i="10"/>
  <c r="X17" i="10"/>
  <c r="V17" i="10"/>
  <c r="T17" i="10"/>
  <c r="R17" i="10"/>
  <c r="P17" i="10"/>
  <c r="N17" i="10"/>
  <c r="L17" i="10"/>
  <c r="J17" i="10"/>
  <c r="H17" i="10"/>
  <c r="F17" i="10"/>
  <c r="AB16" i="10"/>
  <c r="Z16" i="10"/>
  <c r="X16" i="10"/>
  <c r="V16" i="10"/>
  <c r="T16" i="10"/>
  <c r="R16" i="10"/>
  <c r="P16" i="10"/>
  <c r="F16" i="10"/>
  <c r="AB15" i="10"/>
  <c r="Z15" i="10"/>
  <c r="X15" i="10"/>
  <c r="V15" i="10"/>
  <c r="T15" i="10"/>
  <c r="R15" i="10"/>
  <c r="P15" i="10"/>
  <c r="N15" i="10"/>
  <c r="L15" i="10"/>
  <c r="J15" i="10"/>
  <c r="H15" i="10"/>
  <c r="F15" i="10"/>
  <c r="J33" i="4"/>
  <c r="H33" i="4"/>
  <c r="K33" i="4"/>
  <c r="G33" i="4"/>
  <c r="J27" i="4"/>
  <c r="H27" i="4"/>
  <c r="G27" i="4"/>
  <c r="J26" i="4"/>
  <c r="H26" i="4"/>
  <c r="G26" i="4"/>
  <c r="H25" i="4"/>
  <c r="G25" i="4"/>
  <c r="G21" i="4"/>
  <c r="J21" i="4"/>
  <c r="H21" i="4"/>
  <c r="AB14" i="10"/>
  <c r="Z14" i="10"/>
  <c r="X14" i="10"/>
  <c r="V14" i="10"/>
  <c r="T14" i="10"/>
  <c r="R14" i="10"/>
  <c r="P14" i="10"/>
  <c r="N14" i="10"/>
  <c r="L14" i="10"/>
  <c r="J14" i="10"/>
  <c r="H14" i="10"/>
  <c r="F14" i="10"/>
  <c r="AB13" i="10"/>
  <c r="Z13" i="10"/>
  <c r="X13" i="10"/>
  <c r="V13" i="10"/>
  <c r="T13" i="10"/>
  <c r="R13" i="10"/>
  <c r="P13" i="10"/>
  <c r="N13" i="10"/>
  <c r="J13" i="10"/>
  <c r="H13" i="10"/>
  <c r="F13" i="10"/>
  <c r="AB12" i="10"/>
  <c r="Z12" i="10"/>
  <c r="X12" i="10"/>
  <c r="V12" i="10"/>
  <c r="T12" i="10"/>
  <c r="R12" i="10"/>
  <c r="P12" i="10"/>
  <c r="N12" i="10"/>
  <c r="H12" i="10"/>
  <c r="F12" i="10"/>
  <c r="AC12" i="10" s="1"/>
  <c r="AD12" i="10" s="1"/>
  <c r="AB11" i="10"/>
  <c r="Z11" i="10"/>
  <c r="X11" i="10"/>
  <c r="V11" i="10"/>
  <c r="T11" i="10"/>
  <c r="R11" i="10"/>
  <c r="P11" i="10"/>
  <c r="N11" i="10"/>
  <c r="L11" i="10"/>
  <c r="H11" i="10"/>
  <c r="F11" i="10"/>
  <c r="AB10" i="10"/>
  <c r="Z10" i="10"/>
  <c r="X10" i="10"/>
  <c r="V10" i="10"/>
  <c r="T10" i="10"/>
  <c r="R10" i="10"/>
  <c r="P10" i="10"/>
  <c r="N10" i="10"/>
  <c r="L10" i="10"/>
  <c r="AC10" i="10" s="1"/>
  <c r="AD10" i="10" s="1"/>
  <c r="AE10" i="10" s="1"/>
  <c r="M19" i="4" s="1"/>
  <c r="H10" i="10"/>
  <c r="F10" i="10"/>
  <c r="F8" i="10"/>
  <c r="AB9" i="10"/>
  <c r="Z9" i="10"/>
  <c r="X9" i="10"/>
  <c r="V9" i="10"/>
  <c r="T9" i="10"/>
  <c r="R9" i="10"/>
  <c r="P9" i="10"/>
  <c r="N9" i="10"/>
  <c r="L9" i="10"/>
  <c r="J9" i="10"/>
  <c r="H9" i="10"/>
  <c r="F9" i="10"/>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C11" i="8"/>
  <c r="C10" i="8"/>
  <c r="V18" i="8"/>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V24" i="8"/>
  <c r="C21" i="8"/>
  <c r="A13" i="8"/>
  <c r="C13" i="8"/>
  <c r="A14" i="8"/>
  <c r="C14" i="8"/>
  <c r="A15" i="8"/>
  <c r="C15" i="8"/>
  <c r="A16" i="8"/>
  <c r="C16" i="8"/>
  <c r="A17" i="8"/>
  <c r="C17" i="8"/>
  <c r="C12" i="8"/>
  <c r="K51" i="4"/>
  <c r="H49"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H36" i="4"/>
  <c r="H37" i="4"/>
  <c r="H38" i="4"/>
  <c r="H39" i="4"/>
  <c r="H40" i="4"/>
  <c r="H41" i="4"/>
  <c r="H42" i="4"/>
  <c r="H43" i="4"/>
  <c r="H44" i="4"/>
  <c r="H45" i="4"/>
  <c r="H46" i="4"/>
  <c r="H47" i="4"/>
  <c r="H48"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K37" i="4"/>
  <c r="K42" i="4"/>
  <c r="K40" i="4"/>
  <c r="K41" i="4"/>
  <c r="K39" i="4"/>
  <c r="K38" i="4"/>
  <c r="K36" i="4"/>
  <c r="K50" i="4"/>
  <c r="K49" i="4"/>
  <c r="K48" i="4"/>
  <c r="K47" i="4"/>
  <c r="K46" i="4"/>
  <c r="K45" i="4"/>
  <c r="K44" i="4"/>
  <c r="K43" i="4"/>
  <c r="AC13" i="10" l="1"/>
  <c r="AD13" i="10" s="1"/>
  <c r="AC11" i="10"/>
  <c r="AD11" i="10" s="1"/>
  <c r="AE11" i="10" s="1"/>
  <c r="M20" i="4" s="1"/>
  <c r="AC14" i="10"/>
  <c r="AD14" i="10" s="1"/>
  <c r="AE14" i="10" s="1"/>
  <c r="M23" i="4" s="1"/>
  <c r="AC9" i="10"/>
  <c r="AD9" i="10" s="1"/>
  <c r="K21" i="4"/>
  <c r="B12" i="10" s="1"/>
  <c r="AE12" i="10" s="1"/>
  <c r="M21" i="4" s="1"/>
  <c r="K26" i="4"/>
  <c r="B17" i="10" s="1"/>
  <c r="AE17" i="10" s="1"/>
  <c r="M26" i="4" s="1"/>
  <c r="K27" i="4"/>
  <c r="B18" i="10" s="1"/>
  <c r="AE18" i="10" s="1"/>
  <c r="AC19" i="10"/>
  <c r="AD19" i="10" s="1"/>
  <c r="AC21" i="10"/>
  <c r="AD21" i="10" s="1"/>
  <c r="AE21" i="10" s="1"/>
  <c r="AD18" i="10"/>
  <c r="AC15" i="10"/>
  <c r="AD15" i="10" s="1"/>
  <c r="AE15" i="10" s="1"/>
  <c r="M24" i="4" s="1"/>
  <c r="AC16" i="10"/>
  <c r="AD16" i="10" s="1"/>
  <c r="AC17" i="10"/>
  <c r="AD17" i="10" s="1"/>
  <c r="AC20" i="10"/>
  <c r="AD20" i="10" s="1"/>
  <c r="AC8" i="10"/>
  <c r="AD8" i="10" s="1"/>
  <c r="AE8" i="10" s="1"/>
  <c r="M17" i="4" s="1"/>
  <c r="AC4" i="10"/>
  <c r="AD4" i="10" s="1"/>
  <c r="AE4" i="10" s="1"/>
  <c r="M15" i="4" s="1"/>
  <c r="K28" i="4"/>
  <c r="AE13" i="10"/>
  <c r="M22" i="4" s="1"/>
  <c r="K18" i="4"/>
  <c r="B9" i="10" s="1"/>
  <c r="AE9" i="10" s="1"/>
  <c r="M18" i="4" s="1"/>
  <c r="K25" i="4"/>
  <c r="B16" i="10" s="1"/>
  <c r="B19" i="10" l="1"/>
  <c r="AE19" i="10" s="1"/>
  <c r="M28" i="4" s="1"/>
  <c r="M27" i="4"/>
  <c r="C22" i="8"/>
  <c r="AE16" i="10"/>
  <c r="M25" i="4" s="1"/>
  <c r="AE20" i="10"/>
  <c r="M29" i="4" s="1"/>
  <c r="C24" i="8"/>
  <c r="C23" i="8" l="1"/>
</calcChain>
</file>

<file path=xl/sharedStrings.xml><?xml version="1.0" encoding="utf-8"?>
<sst xmlns="http://schemas.openxmlformats.org/spreadsheetml/2006/main" count="708" uniqueCount="312">
  <si>
    <t>Int / Ext</t>
  </si>
  <si>
    <t>Neutral</t>
  </si>
  <si>
    <t>&gt; $500,000</t>
  </si>
  <si>
    <t>&lt; $100,000</t>
  </si>
  <si>
    <t>$ 0</t>
  </si>
  <si>
    <t>&gt; $100,000</t>
  </si>
  <si>
    <t>&lt; $10,000</t>
  </si>
  <si>
    <t>Parte Interesada</t>
  </si>
  <si>
    <t>Razón para su inclusión</t>
  </si>
  <si>
    <t>Externo</t>
  </si>
  <si>
    <t>Interno</t>
  </si>
  <si>
    <t>Tipo</t>
  </si>
  <si>
    <t>No</t>
  </si>
  <si>
    <t>Cuestiones de interes</t>
  </si>
  <si>
    <t>Clasificación</t>
  </si>
  <si>
    <t>Procesos afectados</t>
  </si>
  <si>
    <t>Prioridad</t>
  </si>
  <si>
    <t>Método de tratamiento</t>
  </si>
  <si>
    <t>Registro de referencias / Notas</t>
  </si>
  <si>
    <t>Riesgo</t>
  </si>
  <si>
    <t>Probabilidad</t>
  </si>
  <si>
    <t>Oportunidad</t>
  </si>
  <si>
    <t>Mezcla</t>
  </si>
  <si>
    <t>Procesos</t>
  </si>
  <si>
    <t>Todos los procesos</t>
  </si>
  <si>
    <t>Otros</t>
  </si>
  <si>
    <t>Dirección</t>
  </si>
  <si>
    <t>Compras</t>
  </si>
  <si>
    <t>Emergencia</t>
  </si>
  <si>
    <t>Alta</t>
  </si>
  <si>
    <t>Media</t>
  </si>
  <si>
    <t>Baja</t>
  </si>
  <si>
    <t>Auditorías internas</t>
  </si>
  <si>
    <t>Registro de riesgos / FMEA</t>
  </si>
  <si>
    <t>Registro de oportunidades</t>
  </si>
  <si>
    <t>Actividades de revisión por la dirección</t>
  </si>
  <si>
    <t>Tratamiento</t>
  </si>
  <si>
    <t>Auditorías a proveedores</t>
  </si>
  <si>
    <t>Otras auditorías</t>
  </si>
  <si>
    <t>Otras</t>
  </si>
  <si>
    <t>Mejora de la comercialización</t>
  </si>
  <si>
    <t>Análisis de causa raíz</t>
  </si>
  <si>
    <t>(CAR) Solicitud de acción correctiva</t>
  </si>
  <si>
    <t>No Acciones: Aceptar el riesgo por decisión directiva</t>
  </si>
  <si>
    <t>No hay / No Aplica</t>
  </si>
  <si>
    <t>Violación</t>
  </si>
  <si>
    <t>$0 ó N/A</t>
  </si>
  <si>
    <t>Costo de correción</t>
  </si>
  <si>
    <t>Score</t>
  </si>
  <si>
    <t>Oportunidad fallida</t>
  </si>
  <si>
    <t>Oportunidad abandonada</t>
  </si>
  <si>
    <t>Se trataron algunas expectativas</t>
  </si>
  <si>
    <t>Se trataron todas las expectativas</t>
  </si>
  <si>
    <t>Se excedieron las expectativas</t>
  </si>
  <si>
    <t>Éxito</t>
  </si>
  <si>
    <t>Costo Oportunidad</t>
  </si>
  <si>
    <t>LIMITE DE RIESGO:</t>
  </si>
  <si>
    <t>CONSIDERACIÓN LÍMITE DE RIESGO</t>
  </si>
  <si>
    <t>LÍMITE DE OPORTUNIDAD:</t>
  </si>
  <si>
    <t>Calificación de la Prob.</t>
  </si>
  <si>
    <t>Calificación de la Consecuencia</t>
  </si>
  <si>
    <t>Plan de Mitigación</t>
  </si>
  <si>
    <t>(Requerido para los factores de riesgo &gt;=</t>
  </si>
  <si>
    <t xml:space="preserve">, 
sugerido para factores de riesgo entre </t>
  </si>
  <si>
    <t>Plan de persecución de oportunidades 
(sugerida para factor de oportunidades &gt;=</t>
  </si>
  <si>
    <t>) 
Puede referenciar a documentos de planificación externa</t>
  </si>
  <si>
    <t>Tendencias Oportunidades</t>
  </si>
  <si>
    <t>Tendencias Riesgos</t>
  </si>
  <si>
    <t>Número de iniciativas de mejora abiertas</t>
  </si>
  <si>
    <t>Número de iniciativas de mejora cerradas</t>
  </si>
  <si>
    <t>Total de iniciativas de mejora hasta la fecha</t>
  </si>
  <si>
    <t>Riesgos totales procesados</t>
  </si>
  <si>
    <t>Riesgos totales que requieren acción</t>
  </si>
  <si>
    <t>Riesgos totales que sugieren acción</t>
  </si>
  <si>
    <t>Total de los riesgos aceptados sin acción</t>
  </si>
  <si>
    <t>Muy severa/ Imagen del pais</t>
  </si>
  <si>
    <t>Severa/Usuarios región</t>
  </si>
  <si>
    <t>Moderada/Usuarios ciudad</t>
  </si>
  <si>
    <t>Minima/Todos los funcionarios</t>
  </si>
  <si>
    <t>Reputación/Imagen R</t>
  </si>
  <si>
    <t>Reputación/Imagen O</t>
  </si>
  <si>
    <t>Investigación fiscal</t>
  </si>
  <si>
    <t>Investigación disciplinaria</t>
  </si>
  <si>
    <t>Posibles demandas</t>
  </si>
  <si>
    <t>Investigación sanción</t>
  </si>
  <si>
    <t xml:space="preserve"> </t>
  </si>
  <si>
    <t xml:space="preserve">  </t>
  </si>
  <si>
    <t xml:space="preserve">No
</t>
  </si>
  <si>
    <t>Factor de riesgo
(Prob x Cons)</t>
  </si>
  <si>
    <t>Calificacion del Riesgo Bruto</t>
  </si>
  <si>
    <t>Calificacion Controles Existentes</t>
  </si>
  <si>
    <t>Total Controles Existentes</t>
  </si>
  <si>
    <t>% Cubrimiento</t>
  </si>
  <si>
    <t>%Valoracion Riesgo</t>
  </si>
  <si>
    <t>Riesgo Residual</t>
  </si>
  <si>
    <t xml:space="preserve">Factor de riesgo despúes de Mitigar </t>
  </si>
  <si>
    <t>1. Rara vez / no aplicable</t>
  </si>
  <si>
    <t>2. Improbable /Poco probable que ocurra</t>
  </si>
  <si>
    <t>3. Posible que ocurra</t>
  </si>
  <si>
    <t>4. Probable que ocurra</t>
  </si>
  <si>
    <t>5. Es casi seguro que ocurra</t>
  </si>
  <si>
    <t>1. No se ha presentado en los últimos 5 años</t>
  </si>
  <si>
    <t>2. Se ha presentado al menos de 1 vez en los últimos 5 años.</t>
  </si>
  <si>
    <t>3. Se ha presentado al menos 1 vez en los últimos 2 años.</t>
  </si>
  <si>
    <t>4. Se ha presentado al menos de 1 vez en el ultimos año.</t>
  </si>
  <si>
    <t>5. Se ha presentado mas de 1 vez en el  año.</t>
  </si>
  <si>
    <t>1. Insignificante / No Aplica</t>
  </si>
  <si>
    <t>2. Menor</t>
  </si>
  <si>
    <t>3. Moderado</t>
  </si>
  <si>
    <t>4. Mayor</t>
  </si>
  <si>
    <t>5. Catastrófico/Muy alto</t>
  </si>
  <si>
    <t>Frecuencia</t>
  </si>
  <si>
    <t>Criterios para calificar la Probabilidad</t>
  </si>
  <si>
    <t xml:space="preserve">Descriptor </t>
  </si>
  <si>
    <t>Criterios Para calificar el Impacto</t>
  </si>
  <si>
    <t>Nivel</t>
  </si>
  <si>
    <t>Nivel de Impacto</t>
  </si>
  <si>
    <t>1. No impacta / NA</t>
  </si>
  <si>
    <t>2. Impacto minimo</t>
  </si>
  <si>
    <t>3. Impacto moderado</t>
  </si>
  <si>
    <t>4. Buen impacto</t>
  </si>
  <si>
    <t>4. Gran impacto</t>
  </si>
  <si>
    <t>Actividades Realizadas</t>
  </si>
  <si>
    <t>% de avance en la implementacion de la accion del Control</t>
  </si>
  <si>
    <t>Criterios Para Calificar la Solidez del Control</t>
  </si>
  <si>
    <t>N</t>
  </si>
  <si>
    <t>R</t>
  </si>
  <si>
    <t>a. El Control No Aplica</t>
  </si>
  <si>
    <t>b. El Control es Redundante</t>
  </si>
  <si>
    <t>c. El Control es efectivo, es clave y no se cumple</t>
  </si>
  <si>
    <t>d. El Control es efectivo,  no es clave y no se cumple</t>
  </si>
  <si>
    <t>e. El Control es efectivo,  no es clave y se cumple</t>
  </si>
  <si>
    <t>f. El Control es efectivo, es clave y se cumple</t>
  </si>
  <si>
    <t>g. El Control es aceptable, es clave y no se cumple</t>
  </si>
  <si>
    <t>h. El Control es aceptable,  no es clave y no se cumple</t>
  </si>
  <si>
    <t>i. El Control es aceptable, no es clave y se cumple</t>
  </si>
  <si>
    <t>j. El Control es aceptable, es clave y se cumple</t>
  </si>
  <si>
    <t>k. El Control es inaceptable, es clave y no se cumple</t>
  </si>
  <si>
    <t>l. El Control es inaceptable,  no es clave y no se cumple</t>
  </si>
  <si>
    <t>m. El Control es inaceptable, no es clave y se cumple</t>
  </si>
  <si>
    <t>n. El Control es inaceptable, es clave y se cumple</t>
  </si>
  <si>
    <t>Control 1</t>
  </si>
  <si>
    <t>Criterio</t>
  </si>
  <si>
    <t>Calificación</t>
  </si>
  <si>
    <t>Control 2</t>
  </si>
  <si>
    <t>Control 3</t>
  </si>
  <si>
    <t>Control 4</t>
  </si>
  <si>
    <t>Control 5</t>
  </si>
  <si>
    <t>Control 6</t>
  </si>
  <si>
    <t>Control 7</t>
  </si>
  <si>
    <t>Control 8</t>
  </si>
  <si>
    <t>Control 9</t>
  </si>
  <si>
    <t>Control 10</t>
  </si>
  <si>
    <t>Control 11</t>
  </si>
  <si>
    <t>Control 12</t>
  </si>
  <si>
    <t>Todos Los Procesos</t>
  </si>
  <si>
    <t>Procesos de Prestación de Servicios</t>
  </si>
  <si>
    <t>Direccionamiento Estratégico</t>
  </si>
  <si>
    <t>Tecnología de la Información y Comunicación</t>
  </si>
  <si>
    <t>Gestión Financiera</t>
  </si>
  <si>
    <t>Atención al Cliente y/o Ciudadanos</t>
  </si>
  <si>
    <t>Servicios Públicos de Salud</t>
  </si>
  <si>
    <t>Servicios Públicos Educativos</t>
  </si>
  <si>
    <t>Servicios Culturales y Turísticos</t>
  </si>
  <si>
    <t>Programas Especiales</t>
  </si>
  <si>
    <t>Recreación y Deporte</t>
  </si>
  <si>
    <t>Ordenamiento y Desarrollo Físico</t>
  </si>
  <si>
    <t>Diseño y Control de Obras de Infraestructura</t>
  </si>
  <si>
    <t>Gestión del Riesgo</t>
  </si>
  <si>
    <t>Gestión de Transito y Seguridad Vial</t>
  </si>
  <si>
    <t>Fortalecimiento a La Justicia</t>
  </si>
  <si>
    <t>Gestión de la Seguridad</t>
  </si>
  <si>
    <t>Participación Ciudadana</t>
  </si>
  <si>
    <t>Competitividad</t>
  </si>
  <si>
    <t>Gestión Documental</t>
  </si>
  <si>
    <t>Gestión Jurídica</t>
  </si>
  <si>
    <t>Gestión de Talento Humano</t>
  </si>
  <si>
    <t>Gestión de la Infraestructura</t>
  </si>
  <si>
    <t>Gestión de la Contratación</t>
  </si>
  <si>
    <t>Evaluación y Control de la Gestión</t>
  </si>
  <si>
    <t>Calificacion</t>
  </si>
  <si>
    <t>Impacto (consecuencias) Cualitativo</t>
  </si>
  <si>
    <t>Insignificante</t>
  </si>
  <si>
    <t>Menor</t>
  </si>
  <si>
    <t>Moderado</t>
  </si>
  <si>
    <t>Mayor</t>
  </si>
  <si>
    <t>Catastrófico</t>
  </si>
  <si>
    <t>Controles</t>
  </si>
  <si>
    <t>Procesos / Aspectos / Cuestiones</t>
  </si>
  <si>
    <t>Causa</t>
  </si>
  <si>
    <t>Consumo de Papel</t>
  </si>
  <si>
    <t xml:space="preserve">Consumo de Agua </t>
  </si>
  <si>
    <t>Generacion de Residuos de aparatos electricos y electronicos RAEE</t>
  </si>
  <si>
    <t>Consumo de Energia Electrica</t>
  </si>
  <si>
    <t>Adquisicion de Bienes y/o Servicios</t>
  </si>
  <si>
    <t>Toma de Conciencia y Cultura Ambiental</t>
  </si>
  <si>
    <t>Cultura Ciudadana y Conducta Ambiental</t>
  </si>
  <si>
    <t>Normatividad legal de Dispocision de RCD ( Residuo de Construcion y demolicion)</t>
  </si>
  <si>
    <t>Generacion de Residuos Solidos ( Aprovechables y No aprovechables)</t>
  </si>
  <si>
    <t>Manejo inadecuado de los RAEE</t>
  </si>
  <si>
    <t>Generacion de Residuos Solidos ( aprovechables y No aprovechables)</t>
  </si>
  <si>
    <t xml:space="preserve">Aumento en el consumo de agua </t>
  </si>
  <si>
    <t>Aumento en el consumo energia</t>
  </si>
  <si>
    <t>1 Corto circuito de equipos electronicos y redes electricas
2 Explosion o funcionamiento indebido de la planta electrica 
3 Almacenaminto indebido de sustancias y elementos con potencial  explosivo.</t>
  </si>
  <si>
    <t>No se generan sanciones ambientales económicas ni legales</t>
  </si>
  <si>
    <t>Se genera afectacion al medio ambiente pero se puede controlar</t>
  </si>
  <si>
    <t>Se puede presentar Incumplimiento de los requisitos legales ambientales de la entidad</t>
  </si>
  <si>
    <t>Se genera afectacion al medio ambiente y se debe mitigar.</t>
  </si>
  <si>
    <t>Intervención por parte de la autoridad ambiental competente.</t>
  </si>
  <si>
    <t>Pueden generar sanciones legales ambientales</t>
  </si>
  <si>
    <t>Genera afectacion al medio ambiente , no se puede controlar y se debe compensar</t>
  </si>
  <si>
    <t>Pueden presentarse Investigaciones legales ambientales</t>
  </si>
  <si>
    <t xml:space="preserve">Los impactos ambientes pueden generar requisitos legales </t>
  </si>
  <si>
    <t>Los impactos ambientales no generan afectacion al medio ambiente o se pueden prevenir.</t>
  </si>
  <si>
    <t>Los impactos ambientales pueden generar afectacion al medio ambiente y se pueden controlar.</t>
  </si>
  <si>
    <t>OBSERVACIONES: 6.1.4 Planificación de acciones</t>
  </si>
  <si>
    <t>La organización planifica a alto nivel las acciones que se han de tomar dentro del SGA para abordar los aspectos ambientales significativos, los requisitos legales y los riesgos y oportunidades identificados en el apartado 6.1.1 que son una prioridad para que la organización  logre los resultados previstos</t>
  </si>
  <si>
    <t>Generación de RESPEL</t>
  </si>
  <si>
    <t>Generación de RCD</t>
  </si>
  <si>
    <t>Generación de RAEE</t>
  </si>
  <si>
    <t>Consumo de agua</t>
  </si>
  <si>
    <t>Consumo de papel</t>
  </si>
  <si>
    <t>Aspecto Ambiental Relacionado</t>
  </si>
  <si>
    <t>Consumo de energia</t>
  </si>
  <si>
    <t>Generación de residuos sólidos</t>
  </si>
  <si>
    <t>Generación de emisiones atmosféricas</t>
  </si>
  <si>
    <t>Generación de vertidos al agua</t>
  </si>
  <si>
    <t>Generación de ruido</t>
  </si>
  <si>
    <t>1. Incumplimiento de la directriz  nacional de cero (0) papel.
2. Malos habitos de consumo por parte de servidores públicos y/o contratistas.</t>
  </si>
  <si>
    <t>1  Taponamiento de cañeria de los baños
2. Mal uso de las unidades sanitarias</t>
  </si>
  <si>
    <t>1. Malos habitos del uso del agua por parte de servidores públios y/o contratistas.
2. Desperdicio del recurso por fugas.
3. Ausencia de campañas de comunicación interna que generan conciencia al interior de la Entidad con respecto a los hábitos de consumo, auto-control y responsabilidad ambiental.</t>
  </si>
  <si>
    <t>1. No se adquieren productos con criterios de sostenibilidad
2. Desconocimiento de la Guia técnica de compras públicas sostenibles
3. No hay un responsable para velar por el cumplimiento de la Guía de CPS
4. No utilizar el equipo adecuado para realizar las actividades generadoras de las emisiones</t>
  </si>
  <si>
    <t>Aumento en el consumo de papel</t>
  </si>
  <si>
    <t>1. Ausencia de campañas de comunicación interna, dirigida a funcionarios y contratistas con el fin de generar conciencia  y hábitos de racionalización . 
2. No hay planes  para el mantenimiento y revisión de las redes electricas. 
3. No se utilizan bienes con criterios de sostenibilidad (luminarias ahorradoras de energía)
4. No se aprovecha la luz del dia cuando las condiciones lo ameritan</t>
  </si>
  <si>
    <t>1. Plan de mantenimiento de vehículos
2. Programar servicio de jardinería en horario no laboral
3. Mantenimiento preventivo a la planta eléctrica. Registro del mantenimiento por parte de contratistas</t>
  </si>
  <si>
    <t>1 Cumplimiento del Programa de gestion integral de residuos solidos 
2 Certificacion de la correcta disposicion final de los residuos RAEE mediante el convenio con la empresa de Ecoambiente de Antioquia.</t>
  </si>
  <si>
    <t>1. Realizar mantenimiento preventivo a la planta eléctrica.
2. Plan de mantenimiento de los vehículos. Revisión tecnico-mecánica
3. Programar la actividad de jardinería en horario que no sea laboral.</t>
  </si>
  <si>
    <t>1. No se adquieren productos con criterios de sostenibilidad
2. Desconocimiento de la Guia técnica de CPS
3. No hay un responsable para velar por el cumplimiento de la Guía de CPS
4. Manejo inadecuado de los productos químicos que pueden contribuir a la contaminación de las fuentes hídricas</t>
  </si>
  <si>
    <t>1 Seguimiento al consumo de agua mediante estadísticas 
2  Jornada de capacitaciones sobre el ahorro y uso eficiente de agua
3. Campaña de sensibilización (Plan de Medios)
4. Sustitución de elementos hidrosanitarios por ahorradores</t>
  </si>
  <si>
    <t>1 Seguimiento al consumo de energía mediante estadísticas 
2  Jornada de capacitaciones sobre el ahorro y uso eficiente de energia
3. Campaña de sensibilización (Plan de Medios)
4. Sustitución de luminarias por ahorradoras</t>
  </si>
  <si>
    <t>1. Plan de mantenimiento y aseo de los baños 
2. Jornadas de capacitación sobre ahorro y uso eficiente del agua (incluye el buen uso de las unidades sanitarias)
3. Diseño y actualizacion del Plan de emergencias</t>
  </si>
  <si>
    <t>1 Programacion de impresoras Duplex a doble cara
2. Seguimiento al consumo de papel mediante estadisticas
3.Jornadas de capacitaciones sobre buenas prácticas en el uso del papel y uso del SIGOB
4. Campañas de sensibilización (Plan de medios)</t>
  </si>
  <si>
    <t>1. Solicitar contratistas el Registro de disposición de residuos</t>
  </si>
  <si>
    <r>
      <t xml:space="preserve">Seguimiento II </t>
    </r>
    <r>
      <rPr>
        <sz val="11"/>
        <color theme="1"/>
        <rFont val="Times New Roman"/>
        <family val="1"/>
      </rPr>
      <t>(julio a diciembre)</t>
    </r>
  </si>
  <si>
    <r>
      <t xml:space="preserve">Seguimiento I </t>
    </r>
    <r>
      <rPr>
        <sz val="11"/>
        <color theme="1"/>
        <rFont val="Times New Roman"/>
        <family val="1"/>
      </rPr>
      <t>(enero a junio)</t>
    </r>
  </si>
  <si>
    <t>Falta de Cultura ciudadana</t>
  </si>
  <si>
    <t>NA</t>
  </si>
  <si>
    <t>Pandemia COVID-19</t>
  </si>
  <si>
    <t>1 Fumigación en areas afectadas y registro 
2. Servicio General de Aseo 
3. Cumplimiento del Programa de  gestión de Residuos Sólidos</t>
  </si>
  <si>
    <t>1. Plan de mantenimiento de Vehículos,  se deben presentar revisión tecnicomecánicas de gases
2. Fichas técnicas de los productos a utilizar en los mantenimientos
3. Bienes y servicios adquiridos con criterios de sostenibilidad en relación a las actividades de mantenimientos, fumigación y aseo y desinfección de instalaciones.</t>
  </si>
  <si>
    <t>Situaciones de emergencia (Incendio)</t>
  </si>
  <si>
    <t>Situaciones de emergencia (Rebosamiento)</t>
  </si>
  <si>
    <t>Situaciones de emergencia (Derrame)</t>
  </si>
  <si>
    <t xml:space="preserve">
2 Falta de sentido de pertenencia de los ciudadanos hacia su entorno</t>
  </si>
  <si>
    <t>1 Adquirir bienes y servicios con criterios de sostenibilidad ambiental estableciendo la  Guia Técnica  para las compras públicas sostenibles.
2 Socializacion a  los funcionarios sobre la Guia técnica  para las Compras Publicas Sostenibles.
3. Solicitar Fichas técnicas de los productos químicos utilizados en actividades como mantenimiento y fumigación</t>
  </si>
  <si>
    <t>Aumento en la generación de vertimientos</t>
  </si>
  <si>
    <t>Aumento en la generación de emisiones</t>
  </si>
  <si>
    <t>Aumento en la generación  de ruido</t>
  </si>
  <si>
    <t>Aumento en la generación de RCD</t>
  </si>
  <si>
    <t>Afectación por incendio</t>
  </si>
  <si>
    <t>Afectación por rebosamiento de agua residual</t>
  </si>
  <si>
    <t>Afectación por derrame del tanque de almacenamiento de agua</t>
  </si>
  <si>
    <t>Los productos con criterios de sostenibilidad adquiridos en lo ejecutado hasta el momento para la vigencia 2021 fueron los siguientes: se continúa  con los vasos para tinto y agua biodegradables, liquidaciones de impuesto en papel ecológico producido a partir del bagazo de caña de azucar y refrigerante que protege la capa de ozono utilizado para el mantenimiento de aires acondicionados. Estas características se incluyeron en las convocatorias públicas adelantadas para adquirir estos bienes y se espera adquirir más bienes y servicios con dichos criterios en el segundo semestre.</t>
  </si>
  <si>
    <t>1. Adquision de bienes y servicios con criterios de sostenibilidad.</t>
  </si>
  <si>
    <t>1. Mantenimiento preventivo del tanque</t>
  </si>
  <si>
    <t>El mantenimiento al tanque de almacenamiento de agua se realiza semestralmente y el útlimo fue el 22 de agosto.</t>
  </si>
  <si>
    <t>1 Plan de mantenimiento de los equipos electronicos y redes electricas.
2 Plan de mantenimiento de la planta electrica.
3. Acondicionamiento del sitio de almacenamiento de combustible para la planta eléctrica 
4. Diseño y actualización del Plan de Emergencias</t>
  </si>
  <si>
    <t>El mantenimiento a las redes eléctricas se realiza anualmente, al momento de realizar los mantenimientos al transformador, está programado para el mes de diciembre.
Se tiene contemplado en el Plan de Preparación y respuesta ante Emergencias el aspecto ambiental de derrame de sustancias líquidas peligrosas, en este caso, combustible del tanque. En éste se tienen identificadas las acciones que se realizarían antes, durante y después del derrame. Se realizan inspecciones visuales para verificar las condiciones del tanque</t>
  </si>
  <si>
    <t>Los mantenimiento de infraestructura se realizan según las inspecciones trimestrales. Si se requiere, se realiza algún mantenimiento y lo realiza un contratista. Dentro de las obligaciones del contratista está la correcta separación y destinación que soportan en certificaciones de Barranquilla Verde.</t>
  </si>
  <si>
    <t>1 Inadecuado recepción y almacenamiento de residuos solidos.
2 Disposición inadecuada de los residuos no aprovechables. 
3 Manejo inadecuado de residuos sólidos por parte de funcionarios.</t>
  </si>
  <si>
    <t>1 Adquirir productos sin las especificaciones tecnicas establecidas.
2 Productos de bajo costo                                      3  Desconocimiento de la Guia técnica de compras públicas sostenibles</t>
  </si>
  <si>
    <t>1. Desconocimiento de los controles ambientales establecidos en el SGA
2. No hay un responsable para velar por el cumplimiento de los PGA en lo relacionado con los RCD</t>
  </si>
  <si>
    <t>1. No verificar las condiciones del tanque de almacenamiento de agua ni realizar mantenimiento</t>
  </si>
  <si>
    <t>Aumento en la generación de RAEE</t>
  </si>
  <si>
    <t>Aumento en la generación de residuos sólidos</t>
  </si>
  <si>
    <t>1. Desconocimiento de los controles ambientales establecidos en el SGA
2. Falta de mantenimiento de equipos</t>
  </si>
  <si>
    <t xml:space="preserve">REGISTRO DE RIESGOS AMBIENTALES - 2021                                                                                                                                                               </t>
  </si>
  <si>
    <t>Aumento en la generación de RESPEL</t>
  </si>
  <si>
    <t xml:space="preserve">Aumento en la generación de residuos sólidos </t>
  </si>
  <si>
    <t>Afectación por Rebosamiento de agua residual</t>
  </si>
  <si>
    <t>Afectación por ruptura del tanque de almacenamiento de agua</t>
  </si>
  <si>
    <t>Mantenimiento está programado par 2do semestre 2021</t>
  </si>
  <si>
    <t>La prestacion del servicio de aseo de las instalaciones es permanente
El plan de emergencias se encuentra actualizado con los aspectos ambientales en condicones de emergencia.
Respecto a las jornadas de capacitación, se han realizado dos por parte de Secretaría General 2 capacitaciones a personal de aseo y conductores sobre el programa d manejo de residuos, ahorro de agua y energía.</t>
  </si>
  <si>
    <t>Dentro del Programa de Buenas prácticas en el uso del papel se encuentran establecidas acciones como: capacitaciones sobre el programa (dos en 1er semestre)  y sobre el manejo de la herramienta SIGOB (1725 funcionarios capacitados), difusión de imágenes alusivas al programa por correo electrónico e info, se han programado 21 impresoras para impresión a doble cara, se tiene el registro mensual del consumo de papel y éste ha disminuido este semestre con respecto al mismo periodo del año pasado.</t>
  </si>
  <si>
    <t>Se realizó una alianza con la empresa LITO, quien es la encargada de la recolección de los RAEE  y ésta se realizó el día 16 de noviembre.</t>
  </si>
  <si>
    <t>Para la entrega de RAEE se contrata a una empresa certificada, que luego de la entrega de los residuos entrega un certificado a la entidad. A la fecha no se tiene establecido un convenio con una empresa gestora por lo que no se ha hecho entrega de RAEE, se publicó el proceso de selección dos veces y se declaró desierto.</t>
  </si>
  <si>
    <t xml:space="preserve">Los productos con criterios de sostenibilidad adquiridos en lo ejecutado hasta el momento para la vigencia 2021 fueron los siguientes: se continúa  con los vasos para tinto y agua biodegradables, liquidaciones de impuesto en papel ecológico producido a partir del bagazo de caña de azucar y refrigerante que protege la capa de ozono utilizado para el mantenimiento de aires acondicionados. </t>
  </si>
  <si>
    <t xml:space="preserve">Dentro del programa de Ahorro y uso eficiente de energía, se establecen las siguientes acciones a las cuales se les hace un seguimiento periodico: Se tiene el registro mensual del consumo de energía y para este semestre el consumo ha aumentado alrededor de 6% comparado con el consumo del mismo periodo del año pasado. Se realiza sustitución de luminarias por LED, alrededor de 10 a 20 luminarias se reemplazan mensualmente. La Secretaría General realiza capacitaciones sobre los programas ambientales al personal de aseo y vigilancia y Gestión Humana realiza capacitaciones a funcionarios, contratistas  sobre los programs ambientales y los sistemas de gestión; la primera capacitación se realizó el 22 de junio sobre generalidades de los sistemas de gestión a funcionarios y contratistas </t>
  </si>
  <si>
    <t>En octubre se realizó una reunión por parte dela Secretaría de Gestión Humana sobre la matriz de requisitos ambientales, es decir a la fecha y según el cronograma estipulado, han realizado 3 capacitaciones sobre los sistemas de gestión.</t>
  </si>
  <si>
    <t>En vista de que la mediición de los indicadores de los objetivos ambientales relativos al consumo de papel se realiza semestralmente, se tendrá la proxima medición en enero 2022.</t>
  </si>
  <si>
    <t xml:space="preserve">A segundo semestre 2021 los bienes con criterios de sostenibilidad adquiridos fueron: vasos para tinto y agua biodegradables,  liquidaciones de impuesto en papel ecologico producito a partir del bagazo de caña de azuzar,  refrigerente biodegrable implementado para el mantenimiento de aires acondicionados, pinturas ecoamigables en las obras, material pedagogico en papel ecologico e impresión inkjet utilizando pigmentos a base de agua, lo que hace que la impresión sea amigable con el medio ambiente al no utilizar tintas a base de aceite. 
Estas caracteristicas se incluyeron en las convocatorias publicas adelantadas para adquirir estos bienes. </t>
  </si>
  <si>
    <t>El mantenimiento a la planta eléctrica está programado para realizarse mensual y a la subestación eléctrica cada año. En este primer semestre se realizó la instalación de nueva acometida de planta eléctrica. El mtto de la planta está programado para el mes de diciembre.
El mantenimiento de vehículos está contemplado en un Plan de mantenimientos preventivos y correctivos, se realizan cada 3 meses aproximadamente y puede variar de acuerdo al uso diario del vehículo. Se han realizado 12 mantenimientos en el primer semestre.
La actividad de jardinería es realizada por un contratista y  esta programada para los sábados.</t>
  </si>
  <si>
    <t xml:space="preserve">La fumigación se realiza trimestralmente en todo el edificio y eventualmente en algunas áreas específicas en las dependencias o zonas de donde hagan el requerimiento. Es un servicio tercerizado y la gestión de los residuos la realiza el contratista. Se han realizado jornadas de fumigación en los meses de febrero, abril, mayo y junio.
El servicio de aseo en la sede se realiza permanentemente
Se realiza el seguimiento semestral al cumplimiento de las diferentes actividades plasmadas en los programas ambientales,  por ejemplo, en el caso del programa de residuos sólidos: se realizan capacitaciones sobre el programa  a funcionarios, contratistas y personal de aseo y  conductores,en primer semestre se realizaron 2 capacitaciones. Mensualmente se realiza la entrega de los residuos aprovechables a empresas gestores y se cuenta con los certificados de entrega. Hasta el mes de mayo se realizó la entrega a ASOUNIVERSAL de 221 kg de residuos sólidos. Se cuenta además con un centro de acopio adecuado para estos residuos. </t>
  </si>
  <si>
    <t xml:space="preserve">A segundo semestre 2021 los bienes con criterios de sostenibilidad adquiridos fueron: vasos para tinto y agua biodegradables,  liquidaciones de impuesto en papel ecologico producito a partir del bagazo de caña de azuzar,  refrigerente biodegrable implementado para el mantenimiento de aires acondicionados, pinturas ecoamigables en las obras, material pedagogico en papel ecologico e impresión inkjet utilizando pigmentos a base de agua, lo que hace que la impresión sea amigable con el medio ambiente al no utilizar tintas a base de aceite. Es decir, a la fecha se han adquirido 7 bienes con criterios de sostenibilidad.
Estas caracteristicas se incluyeron en las convocatorias publicas adelantadas para adquirir estos bienes. </t>
  </si>
  <si>
    <t>La medición de los residuos sólidos aprovechados se realiza semestralmente, por lo que la información de segundo semestre 2021 se tendrá en enero 2022.
En el segundo semestre se han realizado los trabajos de fumigación por parte de la empresa contratista para los meses de julio, septiembre y octubre en la sede central.
El servicio de aseo en la sede se realiza permanentemente</t>
  </si>
  <si>
    <t xml:space="preserve">Hasta la fecha se llevó a cabo capacitaciones al personal de aseo y viligancia sobre los programas ambientales  se han realizado 20 sesiones de capacitacion a diferentes grupos, en total han sido 164 personas capacitadas. </t>
  </si>
  <si>
    <t>El Plan de emergencias se tiene actualizado a 2021</t>
  </si>
  <si>
    <t xml:space="preserve">La prestación del servicio de aseo de las instalaciones es permanente.
El plan de emergencias se encuentra actualizado a 2021.
Hasta la fecha se llevó a cabo capacitaciones al personal de aseo y viligancia sobre los programas ambientales  se han realizado 20 sesiones de capacitacion a diferentes grupos, en total han sido 164 personas capacitadas. </t>
  </si>
  <si>
    <t xml:space="preserve"> El mantenimiento de la planta está programado para el mes de diciembre.</t>
  </si>
  <si>
    <t>El registro del consumo de agua se realiza mensualmente y está a cargo de la Oficina de Servicios Públicos. El seguimiento se realiza semestralmente. En el primer semestre de 2021 el consumo de agua disminuyo un 55% en comparación con el consumo del año pasado en el mismo periodo.
Se tiene un cronograma con las capacitaciones a realizar sobre los programas ambientales en el segundo semestre 2021. La primera capacitación se realizó el 22 de junio a funcionarios y contratistas por parte de Gestión Humana. Secretaria General ha realizado a la fecha dos capacitaciones a personal de aseo y conductores.</t>
  </si>
  <si>
    <t>Se adquirieron hasta oct 2do semestre 2021  siete bienes con criterios de sostenibilidad.</t>
  </si>
  <si>
    <t>Cuando se van a adquirir bienes con criterios de sostenibilidad, esto se incluye en las convocatorias públicas que se realizan. Las fichas técnicas de los productos que utilizan los contratistas se solicitan y se tiene le registro en Secretaría General. Además está en proceso la actualización del Manual de Compras Públicas sostenbiles y quedará aprobado en el último trimestre de 2021. 
Los mantenimientos de los vehículos del Distrito se hacen frecuentemente de acuerdo a un plan de mantenimientos preventivos y correctivos (aproximadamente 3 meses), ya que para cada vehículo es variable de acuerdo a su uso diario. Respecto a la disposición de residuos sólidos, dentro de las obligaciones del contratista está la correcta separación y disposición que soportan en certificaciones de Barranquilla Verde.
Se han realizado 22 mantenimientos de vehículos en el primer semestre</t>
  </si>
  <si>
    <t>Versión 3</t>
  </si>
  <si>
    <t>Fecha de aprobación 18/11/2021</t>
  </si>
  <si>
    <t>Código ME-DE-F-023</t>
  </si>
  <si>
    <t>Falta de Cultura ambiental</t>
  </si>
  <si>
    <t>1  Sensibilización ambiental a funcionarios y contratistas de la sede principal y ciudadanos que acceden al edificio.</t>
  </si>
  <si>
    <t>Se realizaronn dos capacitaciones pro parte de Gestión Humana en los meses de julio y octubre sobre el SGA. Además por parte de Secretaría General se realizan capacitaciones a personal de aseo y vigilancia de la sede.
Se tienen implementados los puntos ecológicos en el primer piso para que los ciudadanos que accedan a la sede puedan hacer la correcta disposición de los residuos sólidos. Además el baño de acceso al público tiene las condiciones para que el ciudadano apoye el SGA, ya que cuenta con elementos hidrosanitarios ahorradores.</t>
  </si>
  <si>
    <t xml:space="preserve">
Se realizó una capacitación a funcionarios y contratistas en el  mes de junio por parte de la Secretaría de Gestión Humana. Además por parte de Secretaría General se realizan capacitaciones a personal de aseo y vigilancia de la sede.
Se tienen implementados los puntos ecológicos en el primer piso para que los ciudadanos que accedan a la sede puedan hacer la correcta disposición de los residuos sólidos. Además el baño de acceso al público tiene las condiciones para que el ciudadano apoye el SGA, ya que cuenta con elementos hidrosanitarios ahorradores.
</t>
  </si>
  <si>
    <t>Antigüedad de ls instalaciones del edificio del paseo Bolivar</t>
  </si>
  <si>
    <t xml:space="preserve">1. Ejecutar Plan de mantenimiento del edificio </t>
  </si>
  <si>
    <t>El plan de mantenimiento está establecido y se cumple de acuerdo al cronograma estipulado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</si>
</sst>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x14ac:knownFonts="1">
    <font>
      <sz val="11"/>
      <color theme="1"/>
      <name val="Calibri"/>
      <family val="2"/>
      <scheme val="minor"/>
    </font>
    <font>
      <b/>
      <sz val="11"/>
      <color theme="1"/>
      <name val="Calibri"/>
      <family val="2"/>
      <scheme val="minor"/>
    </font>
    <font>
      <sz val="22"/>
      <color theme="1"/>
      <name val="Calibri"/>
      <family val="2"/>
      <scheme val="minor"/>
    </font>
    <font>
      <b/>
      <sz val="14"/>
      <color theme="1"/>
      <name val="Calibri"/>
      <family val="2"/>
      <scheme val="minor"/>
    </font>
    <font>
      <sz val="11"/>
      <color theme="0" tint="-0.14999847407452621"/>
      <name val="Calibri"/>
      <family val="2"/>
      <scheme val="minor"/>
    </font>
    <font>
      <sz val="9"/>
      <color theme="1"/>
      <name val="Calibri"/>
      <family val="2"/>
      <scheme val="minor"/>
    </font>
    <font>
      <sz val="11"/>
      <color rgb="FFA10B0A"/>
      <name val="Calibri"/>
      <family val="2"/>
      <scheme val="minor"/>
    </font>
    <font>
      <sz val="8"/>
      <color theme="0" tint="-0.249977111117893"/>
      <name val="Calibri"/>
      <family val="2"/>
      <scheme val="minor"/>
    </font>
    <font>
      <b/>
      <sz val="18"/>
      <name val="Arial"/>
      <family val="2"/>
    </font>
    <font>
      <b/>
      <sz val="16"/>
      <name val="Arial"/>
      <family val="2"/>
    </font>
    <font>
      <b/>
      <sz val="9"/>
      <color theme="1"/>
      <name val="Calibri"/>
      <family val="2"/>
      <scheme val="minor"/>
    </font>
    <font>
      <u/>
      <sz val="11"/>
      <color theme="10"/>
      <name val="Calibri"/>
      <family val="2"/>
      <scheme val="minor"/>
    </font>
    <font>
      <u/>
      <sz val="11"/>
      <color theme="11"/>
      <name val="Calibri"/>
      <family val="2"/>
      <scheme val="minor"/>
    </font>
    <font>
      <b/>
      <sz val="10"/>
      <color theme="1"/>
      <name val="Arial"/>
      <family val="2"/>
    </font>
    <font>
      <sz val="10"/>
      <color theme="1"/>
      <name val="Arial"/>
      <family val="2"/>
    </font>
    <font>
      <sz val="10"/>
      <color rgb="FF000000"/>
      <name val="Arial"/>
      <family val="2"/>
    </font>
    <font>
      <sz val="10"/>
      <color theme="0" tint="-0.14999847407452621"/>
      <name val="Arial"/>
      <family val="2"/>
    </font>
    <font>
      <b/>
      <sz val="11.5"/>
      <color rgb="FF000000"/>
      <name val="Calibri"/>
      <family val="2"/>
    </font>
    <font>
      <b/>
      <sz val="14"/>
      <color rgb="FF000000"/>
      <name val="Calibri"/>
      <family val="2"/>
    </font>
    <font>
      <sz val="10"/>
      <color rgb="FF000000"/>
      <name val="Calibri"/>
      <family val="2"/>
    </font>
    <font>
      <sz val="11"/>
      <color theme="1"/>
      <name val="Times New Roman"/>
      <family val="1"/>
    </font>
    <font>
      <b/>
      <sz val="11"/>
      <color theme="1"/>
      <name val="Times New Roman"/>
      <family val="1"/>
    </font>
    <font>
      <b/>
      <sz val="11"/>
      <name val="Times New Roman"/>
      <family val="1"/>
    </font>
    <font>
      <sz val="11"/>
      <color rgb="FF222222"/>
      <name val="Times New Roman"/>
      <family val="1"/>
    </font>
    <font>
      <sz val="11"/>
      <name val="Times New Roman"/>
      <family val="1"/>
    </font>
    <font>
      <sz val="12"/>
      <color theme="1"/>
      <name val="Times New Roman"/>
      <family val="1"/>
    </font>
    <font>
      <b/>
      <sz val="12"/>
      <color theme="1"/>
      <name val="Times New Roman"/>
      <family val="1"/>
    </font>
    <font>
      <sz val="9"/>
      <color theme="1"/>
      <name val="Times New Roman"/>
      <family val="1"/>
    </font>
    <font>
      <b/>
      <sz val="10"/>
      <color theme="1"/>
      <name val="Times New Roman"/>
      <family val="1"/>
    </font>
  </fonts>
  <fills count="1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249977111117893"/>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CC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2F2F2"/>
        <bgColor indexed="64"/>
      </patternFill>
    </fill>
  </fills>
  <borders count="33">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medium">
        <color indexed="64"/>
      </top>
      <bottom style="thin">
        <color indexed="64"/>
      </bottom>
      <diagonal/>
    </border>
    <border>
      <left style="thin">
        <color auto="1"/>
      </left>
      <right/>
      <top style="thin">
        <color auto="1"/>
      </top>
      <bottom style="medium">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indexed="64"/>
      </right>
      <top style="medium">
        <color indexed="64"/>
      </top>
      <bottom style="medium">
        <color indexed="64"/>
      </bottom>
      <diagonal/>
    </border>
    <border>
      <left style="medium">
        <color indexed="64"/>
      </left>
      <right style="medium">
        <color indexed="64"/>
      </right>
      <top style="medium">
        <color auto="1"/>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diagonal/>
    </border>
    <border>
      <left style="thin">
        <color indexed="64"/>
      </left>
      <right style="thin">
        <color auto="1"/>
      </right>
      <top style="medium">
        <color indexed="64"/>
      </top>
      <bottom/>
      <diagonal/>
    </border>
    <border>
      <left style="thin">
        <color indexed="64"/>
      </left>
      <right style="thin">
        <color auto="1"/>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auto="1"/>
      </top>
      <bottom/>
      <diagonal/>
    </border>
  </borders>
  <cellStyleXfs count="11">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84">
    <xf numFmtId="0" fontId="0" fillId="0" borderId="0" xfId="0"/>
    <xf numFmtId="0" fontId="0" fillId="0" borderId="0" xfId="0" applyProtection="1"/>
    <xf numFmtId="0" fontId="1" fillId="0" borderId="0" xfId="0" applyFont="1" applyAlignment="1" applyProtection="1">
      <alignment horizontal="center" vertical="center" wrapText="1"/>
    </xf>
    <xf numFmtId="0" fontId="3" fillId="4" borderId="0" xfId="0" applyFont="1" applyFill="1" applyAlignment="1" applyProtection="1">
      <alignment horizontal="center" vertical="center"/>
    </xf>
    <xf numFmtId="164" fontId="3" fillId="5" borderId="0" xfId="0" applyNumberFormat="1" applyFont="1" applyFill="1" applyAlignment="1" applyProtection="1">
      <alignment horizontal="center" vertical="center"/>
      <protection locked="0"/>
    </xf>
    <xf numFmtId="0" fontId="0" fillId="0" borderId="1" xfId="0" applyBorder="1" applyProtection="1"/>
    <xf numFmtId="0" fontId="0" fillId="3" borderId="1" xfId="0" applyFill="1" applyBorder="1" applyProtection="1"/>
    <xf numFmtId="0" fontId="0" fillId="3" borderId="0" xfId="0" applyFill="1" applyProtection="1"/>
    <xf numFmtId="0" fontId="4" fillId="0" borderId="0" xfId="0" applyFont="1" applyProtection="1"/>
    <xf numFmtId="0" fontId="4" fillId="0" borderId="0" xfId="0" applyFont="1" applyAlignment="1" applyProtection="1">
      <alignment wrapText="1"/>
    </xf>
    <xf numFmtId="0" fontId="2" fillId="0" borderId="0" xfId="0" applyFont="1" applyAlignment="1" applyProtection="1">
      <alignment horizontal="left" vertical="center"/>
    </xf>
    <xf numFmtId="0" fontId="6" fillId="0" borderId="0" xfId="0" applyFont="1" applyAlignment="1" applyProtection="1">
      <alignment vertical="center"/>
    </xf>
    <xf numFmtId="0" fontId="1" fillId="4" borderId="0" xfId="0" applyFont="1" applyFill="1" applyAlignment="1" applyProtection="1">
      <alignment horizontal="center" vertical="center"/>
    </xf>
    <xf numFmtId="0" fontId="7" fillId="0" borderId="0" xfId="0" applyFont="1" applyProtection="1"/>
    <xf numFmtId="0" fontId="7" fillId="0" borderId="0" xfId="0" applyFont="1" applyAlignment="1" applyProtection="1">
      <alignment horizontal="left"/>
    </xf>
    <xf numFmtId="0" fontId="8" fillId="0" borderId="0" xfId="0" applyFont="1" applyAlignment="1" applyProtection="1">
      <alignment horizontal="center" vertical="center" wrapText="1"/>
    </xf>
    <xf numFmtId="0" fontId="5" fillId="0" borderId="0" xfId="0" applyFont="1" applyAlignment="1" applyProtection="1">
      <alignment horizontal="center" vertical="center"/>
    </xf>
    <xf numFmtId="0" fontId="5" fillId="3" borderId="3" xfId="0" applyFont="1" applyFill="1" applyBorder="1" applyAlignment="1" applyProtection="1">
      <alignment horizontal="center" vertical="center"/>
      <protection locked="0"/>
    </xf>
    <xf numFmtId="0" fontId="0" fillId="3" borderId="3" xfId="0" applyFont="1" applyFill="1" applyBorder="1" applyAlignment="1" applyProtection="1">
      <alignment horizontal="left" vertical="center"/>
      <protection locked="0"/>
    </xf>
    <xf numFmtId="0" fontId="0" fillId="3" borderId="3" xfId="0" applyFont="1" applyFill="1" applyBorder="1" applyAlignment="1" applyProtection="1">
      <alignment horizontal="left" vertical="center" wrapText="1"/>
      <protection locked="0"/>
    </xf>
    <xf numFmtId="0" fontId="0" fillId="0" borderId="0" xfId="0" applyFont="1" applyProtection="1"/>
    <xf numFmtId="0" fontId="0" fillId="0" borderId="1" xfId="0" applyBorder="1" applyProtection="1">
      <protection locked="0"/>
    </xf>
    <xf numFmtId="0" fontId="1" fillId="7" borderId="2" xfId="0" applyFont="1" applyFill="1" applyBorder="1" applyAlignment="1" applyProtection="1">
      <alignment horizontal="center" vertical="center" wrapText="1"/>
    </xf>
    <xf numFmtId="0" fontId="10" fillId="7" borderId="2" xfId="0" applyFont="1" applyFill="1" applyBorder="1" applyAlignment="1" applyProtection="1">
      <alignment horizontal="center" vertical="center" wrapText="1"/>
    </xf>
    <xf numFmtId="0" fontId="9" fillId="3" borderId="4" xfId="0" applyFont="1" applyFill="1" applyBorder="1" applyAlignment="1" applyProtection="1">
      <alignment vertical="center" wrapText="1"/>
    </xf>
    <xf numFmtId="0" fontId="0" fillId="9" borderId="3" xfId="0" applyFont="1" applyFill="1" applyBorder="1" applyAlignment="1" applyProtection="1">
      <alignment horizontal="left" vertical="center"/>
      <protection locked="0"/>
    </xf>
    <xf numFmtId="0" fontId="0" fillId="10" borderId="3" xfId="0" applyFont="1" applyFill="1" applyBorder="1" applyAlignment="1" applyProtection="1">
      <alignment horizontal="left" vertical="center"/>
      <protection locked="0"/>
    </xf>
    <xf numFmtId="0" fontId="0" fillId="11" borderId="3" xfId="0" applyFont="1" applyFill="1" applyBorder="1" applyAlignment="1" applyProtection="1">
      <alignment horizontal="left" vertical="center"/>
      <protection locked="0"/>
    </xf>
    <xf numFmtId="0" fontId="0" fillId="12" borderId="3" xfId="0" applyFont="1" applyFill="1" applyBorder="1" applyAlignment="1" applyProtection="1">
      <alignment horizontal="left" vertical="center"/>
      <protection locked="0"/>
    </xf>
    <xf numFmtId="0" fontId="0" fillId="13" borderId="3" xfId="0" applyFont="1" applyFill="1" applyBorder="1" applyAlignment="1" applyProtection="1">
      <alignment horizontal="left" vertical="center"/>
      <protection locked="0"/>
    </xf>
    <xf numFmtId="0" fontId="0" fillId="14" borderId="3" xfId="0" applyFont="1" applyFill="1" applyBorder="1" applyAlignment="1" applyProtection="1">
      <alignment horizontal="left" vertical="center"/>
      <protection locked="0"/>
    </xf>
    <xf numFmtId="0" fontId="13" fillId="6" borderId="1" xfId="0" applyFont="1" applyFill="1" applyBorder="1" applyAlignment="1" applyProtection="1">
      <alignment horizontal="center" vertical="center"/>
    </xf>
    <xf numFmtId="0" fontId="13" fillId="6" borderId="1" xfId="0" applyFont="1" applyFill="1" applyBorder="1" applyAlignment="1" applyProtection="1">
      <alignment horizontal="center" vertical="center"/>
      <protection locked="0"/>
    </xf>
    <xf numFmtId="0" fontId="14" fillId="0" borderId="0" xfId="0" applyFont="1" applyProtection="1"/>
    <xf numFmtId="0" fontId="13" fillId="2" borderId="1" xfId="0" applyFont="1" applyFill="1" applyBorder="1" applyAlignment="1" applyProtection="1">
      <alignment horizontal="center" vertical="center"/>
    </xf>
    <xf numFmtId="0" fontId="16" fillId="0" borderId="0" xfId="0" applyFont="1" applyProtection="1"/>
    <xf numFmtId="0" fontId="14" fillId="0" borderId="1" xfId="0" applyFont="1" applyBorder="1" applyAlignment="1" applyProtection="1">
      <alignment horizontal="left" vertical="center"/>
    </xf>
    <xf numFmtId="0" fontId="14" fillId="0" borderId="1" xfId="0" applyFont="1" applyBorder="1" applyAlignment="1" applyProtection="1">
      <alignment horizontal="center" vertical="center"/>
    </xf>
    <xf numFmtId="0" fontId="14" fillId="0" borderId="1" xfId="0" applyFont="1" applyBorder="1" applyProtection="1"/>
    <xf numFmtId="0" fontId="14" fillId="3" borderId="1" xfId="0" applyFont="1" applyFill="1" applyBorder="1" applyProtection="1"/>
    <xf numFmtId="0" fontId="14" fillId="0" borderId="10" xfId="0" applyFont="1" applyFill="1" applyBorder="1" applyAlignment="1" applyProtection="1">
      <alignment horizontal="left" vertical="center" wrapText="1"/>
      <protection locked="0"/>
    </xf>
    <xf numFmtId="0" fontId="14" fillId="0" borderId="0" xfId="0" applyFont="1" applyBorder="1" applyProtection="1"/>
    <xf numFmtId="0" fontId="14" fillId="3" borderId="0" xfId="0" applyFont="1" applyFill="1" applyBorder="1" applyProtection="1"/>
    <xf numFmtId="0" fontId="0" fillId="3" borderId="0" xfId="0" applyFill="1" applyBorder="1" applyProtection="1"/>
    <xf numFmtId="0" fontId="0" fillId="0" borderId="0" xfId="0" applyAlignment="1">
      <alignment horizontal="center"/>
    </xf>
    <xf numFmtId="0" fontId="0" fillId="0" borderId="5" xfId="0" applyBorder="1" applyAlignment="1">
      <alignment horizontal="center" vertical="center"/>
    </xf>
    <xf numFmtId="164" fontId="0" fillId="0" borderId="5" xfId="0" applyNumberFormat="1" applyBorder="1" applyAlignment="1">
      <alignment horizontal="center" vertical="center"/>
    </xf>
    <xf numFmtId="9" fontId="0" fillId="0" borderId="5" xfId="0" applyNumberFormat="1" applyBorder="1" applyAlignment="1">
      <alignment horizontal="center" vertical="center"/>
    </xf>
    <xf numFmtId="1" fontId="0" fillId="0" borderId="5"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xf numFmtId="0" fontId="1" fillId="0" borderId="5" xfId="0" applyFont="1" applyBorder="1" applyAlignment="1">
      <alignment horizontal="center" vertical="center" wrapText="1"/>
    </xf>
    <xf numFmtId="0" fontId="1" fillId="0" borderId="5" xfId="0" applyFont="1" applyBorder="1" applyAlignment="1">
      <alignment horizontal="center" vertical="center" textRotation="90" wrapText="1"/>
    </xf>
    <xf numFmtId="164" fontId="0" fillId="0" borderId="5" xfId="0" applyNumberFormat="1" applyBorder="1" applyAlignment="1">
      <alignment horizontal="center" vertical="center" wrapText="1"/>
    </xf>
    <xf numFmtId="0" fontId="15" fillId="0" borderId="0" xfId="0" applyFont="1" applyAlignment="1" applyProtection="1">
      <alignment vertical="center"/>
      <protection locked="0"/>
    </xf>
    <xf numFmtId="0" fontId="15" fillId="17" borderId="18" xfId="0" applyFont="1" applyFill="1" applyBorder="1" applyAlignment="1" applyProtection="1">
      <alignment vertical="center"/>
      <protection locked="0"/>
    </xf>
    <xf numFmtId="0" fontId="15" fillId="17" borderId="19" xfId="0" applyFont="1" applyFill="1" applyBorder="1" applyAlignment="1" applyProtection="1">
      <alignment vertical="center"/>
      <protection locked="0"/>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20" xfId="0" applyFont="1" applyBorder="1" applyAlignment="1">
      <alignment horizontal="center" vertical="center" wrapText="1"/>
    </xf>
    <xf numFmtId="0" fontId="18" fillId="0" borderId="20" xfId="0" applyFont="1" applyBorder="1" applyAlignment="1">
      <alignment horizontal="center" vertical="center" wrapText="1"/>
    </xf>
    <xf numFmtId="0" fontId="20" fillId="0" borderId="5" xfId="0" applyFont="1" applyBorder="1" applyAlignment="1">
      <alignment horizontal="left" vertical="center" wrapText="1"/>
    </xf>
    <xf numFmtId="0" fontId="19" fillId="5" borderId="22" xfId="0" applyFont="1" applyFill="1" applyBorder="1" applyAlignment="1">
      <alignment vertical="center" wrapText="1"/>
    </xf>
    <xf numFmtId="0" fontId="19" fillId="5" borderId="25" xfId="0" applyFont="1" applyFill="1" applyBorder="1" applyAlignment="1">
      <alignment vertical="center" wrapText="1"/>
    </xf>
    <xf numFmtId="0" fontId="19" fillId="5" borderId="29" xfId="0" applyFont="1" applyFill="1" applyBorder="1" applyAlignment="1">
      <alignment vertical="center" wrapText="1"/>
    </xf>
    <xf numFmtId="0" fontId="19" fillId="5" borderId="23" xfId="0" applyFont="1" applyFill="1" applyBorder="1" applyAlignment="1">
      <alignment vertical="center" wrapText="1"/>
    </xf>
    <xf numFmtId="0" fontId="19" fillId="5" borderId="21" xfId="0" applyFont="1" applyFill="1" applyBorder="1" applyAlignment="1">
      <alignment vertical="center" wrapText="1"/>
    </xf>
    <xf numFmtId="0" fontId="19" fillId="5" borderId="24" xfId="0" applyFont="1" applyFill="1" applyBorder="1" applyAlignment="1">
      <alignment vertical="center" wrapText="1"/>
    </xf>
    <xf numFmtId="0" fontId="20" fillId="0" borderId="5" xfId="0" applyFont="1" applyBorder="1" applyAlignment="1">
      <alignment horizontal="center" vertical="center"/>
    </xf>
    <xf numFmtId="0" fontId="20" fillId="0" borderId="0" xfId="0" applyFont="1" applyProtection="1"/>
    <xf numFmtId="0" fontId="20" fillId="0" borderId="0" xfId="0" applyFont="1" applyAlignment="1" applyProtection="1">
      <alignment horizontal="center" wrapText="1"/>
    </xf>
    <xf numFmtId="0" fontId="22" fillId="8" borderId="7" xfId="0" applyFont="1" applyFill="1" applyBorder="1" applyAlignment="1" applyProtection="1">
      <alignment horizontal="center" vertical="center" wrapText="1"/>
    </xf>
    <xf numFmtId="0" fontId="22" fillId="4" borderId="9" xfId="0" applyFont="1" applyFill="1" applyBorder="1" applyAlignment="1" applyProtection="1">
      <alignment horizontal="center" vertical="center" wrapText="1"/>
    </xf>
    <xf numFmtId="0" fontId="22" fillId="8" borderId="9" xfId="0" applyFont="1" applyFill="1" applyBorder="1" applyAlignment="1" applyProtection="1">
      <alignment horizontal="center" vertical="top" wrapText="1"/>
    </xf>
    <xf numFmtId="0" fontId="21" fillId="16" borderId="5" xfId="0" applyFont="1" applyFill="1" applyBorder="1" applyAlignment="1">
      <alignment horizontal="center" vertical="center"/>
    </xf>
    <xf numFmtId="0" fontId="21" fillId="16" borderId="5" xfId="0" applyFont="1" applyFill="1" applyBorder="1" applyAlignment="1">
      <alignment horizontal="center" vertical="center" wrapText="1"/>
    </xf>
    <xf numFmtId="0" fontId="21" fillId="3" borderId="5" xfId="0" applyFont="1" applyFill="1" applyBorder="1" applyAlignment="1" applyProtection="1">
      <alignment horizontal="left" vertical="center" wrapText="1"/>
      <protection locked="0"/>
    </xf>
    <xf numFmtId="164" fontId="20" fillId="0" borderId="10" xfId="0" applyNumberFormat="1" applyFont="1" applyFill="1" applyBorder="1" applyAlignment="1" applyProtection="1">
      <alignment horizontal="center" vertical="center" wrapText="1"/>
    </xf>
    <xf numFmtId="164" fontId="21" fillId="0" borderId="10" xfId="0" applyNumberFormat="1" applyFont="1" applyFill="1" applyBorder="1" applyAlignment="1" applyProtection="1">
      <alignment horizontal="center" vertical="center"/>
    </xf>
    <xf numFmtId="164" fontId="21" fillId="15" borderId="10" xfId="0" applyNumberFormat="1" applyFont="1" applyFill="1" applyBorder="1" applyAlignment="1" applyProtection="1">
      <alignment horizontal="center" vertical="center"/>
    </xf>
    <xf numFmtId="1" fontId="21" fillId="15" borderId="15" xfId="0" applyNumberFormat="1" applyFont="1" applyFill="1" applyBorder="1" applyAlignment="1" applyProtection="1">
      <alignment horizontal="center" vertical="center"/>
    </xf>
    <xf numFmtId="9" fontId="20" fillId="0" borderId="5" xfId="0" applyNumberFormat="1" applyFont="1" applyBorder="1" applyAlignment="1" applyProtection="1">
      <alignment horizontal="center" vertical="center"/>
    </xf>
    <xf numFmtId="0" fontId="20" fillId="0" borderId="5" xfId="0" applyFont="1" applyBorder="1" applyProtection="1"/>
    <xf numFmtId="0" fontId="20" fillId="0" borderId="5" xfId="0" applyFont="1" applyBorder="1" applyAlignment="1" applyProtection="1">
      <alignment horizontal="center" vertical="center"/>
    </xf>
    <xf numFmtId="0" fontId="20" fillId="10" borderId="5" xfId="0" applyFont="1" applyFill="1" applyBorder="1" applyAlignment="1" applyProtection="1">
      <alignment horizontal="left" vertical="center" wrapText="1"/>
      <protection locked="0"/>
    </xf>
    <xf numFmtId="0" fontId="20" fillId="3" borderId="5" xfId="0" applyFont="1" applyFill="1" applyBorder="1" applyAlignment="1" applyProtection="1">
      <alignment horizontal="left" vertical="center" wrapText="1"/>
      <protection locked="0"/>
    </xf>
    <xf numFmtId="0" fontId="20" fillId="0" borderId="5" xfId="0" applyFont="1" applyBorder="1" applyAlignment="1" applyProtection="1">
      <alignment horizontal="center" vertical="center" wrapText="1"/>
      <protection locked="0"/>
    </xf>
    <xf numFmtId="0" fontId="20" fillId="10" borderId="11" xfId="0" applyFont="1" applyFill="1" applyBorder="1" applyAlignment="1" applyProtection="1">
      <alignment horizontal="left" vertical="center" wrapText="1"/>
      <protection locked="0"/>
    </xf>
    <xf numFmtId="0" fontId="20" fillId="0" borderId="5" xfId="0" applyFont="1" applyBorder="1" applyAlignment="1" applyProtection="1">
      <alignment horizontal="left" vertical="center" wrapText="1"/>
      <protection locked="0"/>
    </xf>
    <xf numFmtId="0" fontId="20" fillId="10" borderId="5" xfId="0" applyFont="1" applyFill="1" applyBorder="1" applyAlignment="1">
      <alignment horizontal="left" vertical="center"/>
    </xf>
    <xf numFmtId="0" fontId="20" fillId="10" borderId="5" xfId="0" applyFont="1" applyFill="1" applyBorder="1" applyAlignment="1">
      <alignment horizontal="left" vertical="center" wrapText="1"/>
    </xf>
    <xf numFmtId="0" fontId="20" fillId="3" borderId="5" xfId="0" applyFont="1" applyFill="1" applyBorder="1" applyAlignment="1">
      <alignment horizontal="left" vertical="center" wrapText="1"/>
    </xf>
    <xf numFmtId="0" fontId="20" fillId="0" borderId="0" xfId="0" applyFont="1" applyAlignment="1" applyProtection="1">
      <alignment vertical="center"/>
    </xf>
    <xf numFmtId="0" fontId="20" fillId="3" borderId="0" xfId="0" applyFont="1" applyFill="1" applyBorder="1" applyAlignment="1">
      <alignment horizontal="center" vertical="center" wrapText="1"/>
    </xf>
    <xf numFmtId="0" fontId="20" fillId="0" borderId="0" xfId="0" applyFont="1" applyBorder="1"/>
    <xf numFmtId="0" fontId="23" fillId="0" borderId="0" xfId="0" applyFont="1" applyFill="1" applyAlignment="1">
      <alignment vertical="top" wrapText="1"/>
    </xf>
    <xf numFmtId="0" fontId="20" fillId="0" borderId="0" xfId="0" applyFont="1" applyAlignment="1" applyProtection="1">
      <alignment horizontal="center" vertical="center"/>
    </xf>
    <xf numFmtId="0" fontId="20" fillId="0" borderId="0" xfId="0" applyFont="1" applyAlignment="1" applyProtection="1">
      <alignment horizontal="center" vertical="center" wrapText="1"/>
    </xf>
    <xf numFmtId="0" fontId="20" fillId="0" borderId="0" xfId="0" applyFont="1" applyAlignment="1" applyProtection="1">
      <alignment wrapText="1"/>
    </xf>
    <xf numFmtId="0" fontId="20" fillId="10" borderId="5" xfId="0" applyFont="1" applyFill="1" applyBorder="1" applyAlignment="1" applyProtection="1">
      <alignment horizontal="center" vertical="center" wrapText="1"/>
      <protection locked="0"/>
    </xf>
    <xf numFmtId="0" fontId="20" fillId="10" borderId="11" xfId="0" applyFont="1" applyFill="1" applyBorder="1" applyAlignment="1" applyProtection="1">
      <alignment horizontal="center" vertical="center" wrapText="1"/>
      <protection locked="0"/>
    </xf>
    <xf numFmtId="0" fontId="20" fillId="0" borderId="5" xfId="0" applyFont="1" applyBorder="1" applyAlignment="1" applyProtection="1">
      <alignment vertical="center"/>
    </xf>
    <xf numFmtId="0" fontId="20" fillId="10" borderId="5" xfId="0" applyFont="1" applyFill="1" applyBorder="1" applyAlignment="1">
      <alignment horizontal="center" vertical="center" wrapText="1"/>
    </xf>
    <xf numFmtId="0" fontId="24" fillId="10" borderId="5" xfId="0" applyFont="1" applyFill="1" applyBorder="1" applyAlignment="1" applyProtection="1">
      <alignment horizontal="left" vertical="center" wrapText="1"/>
      <protection locked="0"/>
    </xf>
    <xf numFmtId="0" fontId="24" fillId="10" borderId="5" xfId="0" applyFont="1" applyFill="1" applyBorder="1" applyAlignment="1" applyProtection="1">
      <alignment horizontal="center" vertical="center" wrapText="1"/>
      <protection locked="0"/>
    </xf>
    <xf numFmtId="0" fontId="24" fillId="10" borderId="11" xfId="0" applyFont="1" applyFill="1" applyBorder="1" applyAlignment="1" applyProtection="1">
      <alignment horizontal="left" vertical="center" wrapText="1"/>
      <protection locked="0"/>
    </xf>
    <xf numFmtId="0" fontId="24" fillId="10" borderId="11" xfId="0" applyFont="1" applyFill="1" applyBorder="1" applyAlignment="1" applyProtection="1">
      <alignment horizontal="center" vertical="center" wrapText="1"/>
      <protection locked="0"/>
    </xf>
    <xf numFmtId="0" fontId="24" fillId="0" borderId="11" xfId="0" applyFont="1" applyBorder="1" applyAlignment="1" applyProtection="1">
      <alignment horizontal="left" vertical="center" wrapText="1"/>
      <protection locked="0"/>
    </xf>
    <xf numFmtId="0" fontId="21" fillId="14" borderId="5" xfId="0" applyFont="1" applyFill="1" applyBorder="1" applyAlignment="1">
      <alignment horizontal="left" vertical="center" wrapText="1"/>
    </xf>
    <xf numFmtId="0" fontId="20" fillId="14" borderId="5" xfId="0" applyFont="1" applyFill="1" applyBorder="1" applyAlignment="1">
      <alignment horizontal="left" vertical="center" wrapText="1"/>
    </xf>
    <xf numFmtId="0" fontId="0" fillId="0" borderId="5" xfId="0" applyFont="1" applyBorder="1" applyAlignment="1" applyProtection="1">
      <alignment horizontal="left" vertical="center" wrapText="1"/>
      <protection locked="0"/>
    </xf>
    <xf numFmtId="164" fontId="20" fillId="0" borderId="10" xfId="0" applyNumberFormat="1" applyFont="1" applyFill="1" applyBorder="1" applyAlignment="1" applyProtection="1">
      <alignment horizontal="center" vertical="center" wrapText="1"/>
    </xf>
    <xf numFmtId="164" fontId="21" fillId="15" borderId="10" xfId="0" applyNumberFormat="1" applyFont="1" applyFill="1" applyBorder="1" applyAlignment="1" applyProtection="1">
      <alignment horizontal="center" vertical="center"/>
    </xf>
    <xf numFmtId="164" fontId="21" fillId="0" borderId="10" xfId="0" applyNumberFormat="1" applyFont="1" applyFill="1" applyBorder="1" applyAlignment="1" applyProtection="1">
      <alignment horizontal="center" vertical="center"/>
    </xf>
    <xf numFmtId="0" fontId="25" fillId="0" borderId="5" xfId="0" applyFont="1" applyFill="1" applyBorder="1" applyAlignment="1" applyProtection="1">
      <alignment horizontal="left" vertical="center" wrapText="1"/>
      <protection locked="0"/>
    </xf>
    <xf numFmtId="0" fontId="25" fillId="10" borderId="5" xfId="0" applyFont="1" applyFill="1" applyBorder="1" applyAlignment="1" applyProtection="1">
      <alignment horizontal="left" vertical="center" wrapText="1"/>
      <protection locked="0"/>
    </xf>
    <xf numFmtId="0" fontId="25" fillId="0" borderId="5" xfId="0" applyFont="1" applyBorder="1" applyAlignment="1" applyProtection="1">
      <alignment horizontal="center" vertical="center" wrapText="1"/>
      <protection locked="0"/>
    </xf>
    <xf numFmtId="0" fontId="25" fillId="3" borderId="5" xfId="0" applyFont="1" applyFill="1" applyBorder="1" applyAlignment="1" applyProtection="1">
      <alignment horizontal="left" vertical="center" wrapText="1"/>
      <protection locked="0"/>
    </xf>
    <xf numFmtId="9" fontId="25" fillId="0" borderId="5" xfId="0" applyNumberFormat="1" applyFont="1" applyBorder="1" applyAlignment="1" applyProtection="1">
      <alignment horizontal="center" vertical="center"/>
    </xf>
    <xf numFmtId="164" fontId="26" fillId="15" borderId="10" xfId="0" applyNumberFormat="1" applyFont="1" applyFill="1" applyBorder="1" applyAlignment="1" applyProtection="1">
      <alignment horizontal="center" vertical="center"/>
    </xf>
    <xf numFmtId="0" fontId="25" fillId="0" borderId="5" xfId="0" applyFont="1" applyBorder="1" applyAlignment="1">
      <alignment horizontal="left" vertical="center" wrapText="1"/>
    </xf>
    <xf numFmtId="0" fontId="25" fillId="0" borderId="5" xfId="0" applyFont="1" applyBorder="1" applyAlignment="1">
      <alignment vertical="center" wrapText="1"/>
    </xf>
    <xf numFmtId="0" fontId="25" fillId="3" borderId="5" xfId="0" applyFont="1" applyFill="1" applyBorder="1" applyAlignment="1" applyProtection="1">
      <alignment vertical="center" wrapText="1"/>
      <protection locked="0"/>
    </xf>
    <xf numFmtId="0" fontId="25" fillId="0" borderId="5" xfId="0" applyFont="1" applyBorder="1" applyAlignment="1">
      <alignment horizontal="left" vertical="top" wrapText="1"/>
    </xf>
    <xf numFmtId="0" fontId="20" fillId="0" borderId="5" xfId="0" applyFont="1" applyBorder="1" applyAlignment="1">
      <alignment horizontal="left" vertical="top" wrapText="1"/>
    </xf>
    <xf numFmtId="0" fontId="20" fillId="0" borderId="11" xfId="0" applyFont="1" applyBorder="1" applyAlignment="1" applyProtection="1">
      <alignment horizontal="left" vertical="top" wrapText="1"/>
      <protection locked="0"/>
    </xf>
    <xf numFmtId="0" fontId="20" fillId="0" borderId="5" xfId="0" applyFont="1" applyBorder="1" applyAlignment="1" applyProtection="1">
      <alignment vertical="top" wrapText="1"/>
      <protection locked="0"/>
    </xf>
    <xf numFmtId="0" fontId="26" fillId="10" borderId="5" xfId="0" applyFont="1" applyFill="1" applyBorder="1" applyAlignment="1" applyProtection="1">
      <alignment horizontal="left" vertical="center" wrapText="1"/>
      <protection locked="0"/>
    </xf>
    <xf numFmtId="0" fontId="22" fillId="10" borderId="11" xfId="0" applyFont="1" applyFill="1" applyBorder="1" applyAlignment="1" applyProtection="1">
      <alignment horizontal="left" vertical="center" wrapText="1"/>
      <protection locked="0"/>
    </xf>
    <xf numFmtId="0" fontId="21" fillId="10" borderId="5" xfId="0" applyFont="1" applyFill="1" applyBorder="1" applyAlignment="1" applyProtection="1">
      <alignment horizontal="left" vertical="center" wrapText="1"/>
      <protection locked="0"/>
    </xf>
    <xf numFmtId="0" fontId="21" fillId="10" borderId="5" xfId="0" applyFont="1" applyFill="1" applyBorder="1" applyAlignment="1">
      <alignment horizontal="left" vertical="center" wrapText="1"/>
    </xf>
    <xf numFmtId="0" fontId="21" fillId="10" borderId="11" xfId="0" applyFont="1" applyFill="1" applyBorder="1" applyAlignment="1" applyProtection="1">
      <alignment horizontal="left" vertical="center" wrapText="1"/>
      <protection locked="0"/>
    </xf>
    <xf numFmtId="0" fontId="22" fillId="10" borderId="5" xfId="0" applyFont="1" applyFill="1" applyBorder="1" applyAlignment="1" applyProtection="1">
      <alignment horizontal="left" vertical="center" wrapText="1"/>
      <protection locked="0"/>
    </xf>
    <xf numFmtId="0" fontId="21" fillId="3" borderId="0" xfId="0" applyFont="1" applyFill="1" applyBorder="1" applyAlignment="1" applyProtection="1">
      <alignment vertical="center"/>
    </xf>
    <xf numFmtId="0" fontId="21" fillId="3" borderId="0" xfId="0" applyFont="1" applyFill="1" applyBorder="1" applyAlignment="1" applyProtection="1">
      <alignment horizontal="right" vertical="center"/>
    </xf>
    <xf numFmtId="0" fontId="21" fillId="3" borderId="0" xfId="0" applyFont="1" applyFill="1" applyBorder="1" applyAlignment="1" applyProtection="1">
      <alignment vertical="center" wrapText="1"/>
    </xf>
    <xf numFmtId="0" fontId="20" fillId="0" borderId="5" xfId="0" applyFont="1" applyBorder="1" applyAlignment="1" applyProtection="1">
      <alignment vertical="center" wrapText="1"/>
    </xf>
    <xf numFmtId="0" fontId="20" fillId="0" borderId="5" xfId="0" applyFont="1" applyBorder="1" applyAlignment="1" applyProtection="1">
      <alignment wrapText="1"/>
    </xf>
    <xf numFmtId="0" fontId="20" fillId="0" borderId="5" xfId="0" applyFont="1" applyBorder="1" applyAlignment="1" applyProtection="1">
      <alignment horizontal="left" vertical="center" wrapText="1"/>
    </xf>
    <xf numFmtId="0" fontId="20" fillId="0" borderId="5" xfId="0" applyFont="1" applyBorder="1" applyAlignment="1" applyProtection="1">
      <alignment horizontal="left" vertical="center"/>
    </xf>
    <xf numFmtId="0" fontId="20" fillId="0" borderId="5" xfId="0" applyFont="1" applyBorder="1" applyAlignment="1" applyProtection="1">
      <alignment horizontal="left" vertical="top" wrapText="1"/>
    </xf>
    <xf numFmtId="9" fontId="20" fillId="0" borderId="5" xfId="0" applyNumberFormat="1" applyFont="1" applyBorder="1" applyAlignment="1" applyProtection="1">
      <alignment horizontal="left" vertical="center" wrapText="1"/>
    </xf>
    <xf numFmtId="0" fontId="20" fillId="0" borderId="0" xfId="0" applyFont="1" applyAlignment="1" applyProtection="1">
      <alignment horizontal="left" vertical="center"/>
    </xf>
    <xf numFmtId="0" fontId="27" fillId="14" borderId="5" xfId="0" applyFont="1" applyFill="1" applyBorder="1" applyAlignment="1">
      <alignment horizontal="left" vertical="center" wrapText="1"/>
    </xf>
    <xf numFmtId="0" fontId="28" fillId="14" borderId="5" xfId="0" applyFont="1" applyFill="1" applyBorder="1" applyAlignment="1">
      <alignment horizontal="left" vertical="center" wrapText="1"/>
    </xf>
    <xf numFmtId="0" fontId="22" fillId="8" borderId="7" xfId="0" applyFont="1" applyFill="1" applyBorder="1" applyAlignment="1" applyProtection="1">
      <alignment horizontal="center" vertical="center" wrapText="1"/>
    </xf>
    <xf numFmtId="0" fontId="22" fillId="8" borderId="9" xfId="0" applyFont="1" applyFill="1" applyBorder="1" applyAlignment="1" applyProtection="1">
      <alignment horizontal="center" vertical="center" wrapText="1"/>
    </xf>
    <xf numFmtId="0" fontId="21" fillId="8" borderId="8" xfId="0" applyFont="1" applyFill="1" applyBorder="1" applyAlignment="1" applyProtection="1">
      <alignment horizontal="center" vertical="center" wrapText="1"/>
    </xf>
    <xf numFmtId="0" fontId="21" fillId="8" borderId="26" xfId="0" applyFont="1" applyFill="1" applyBorder="1" applyAlignment="1" applyProtection="1">
      <alignment horizontal="center" vertical="center" wrapText="1"/>
    </xf>
    <xf numFmtId="0" fontId="21" fillId="8" borderId="7" xfId="0" applyFont="1" applyFill="1" applyBorder="1" applyAlignment="1" applyProtection="1">
      <alignment horizontal="center" vertical="center" wrapText="1"/>
    </xf>
    <xf numFmtId="0" fontId="21" fillId="8" borderId="11" xfId="0" applyFont="1" applyFill="1" applyBorder="1" applyAlignment="1" applyProtection="1">
      <alignment horizontal="center" vertical="center" wrapText="1"/>
    </xf>
    <xf numFmtId="0" fontId="21" fillId="8" borderId="9" xfId="0" applyFont="1" applyFill="1" applyBorder="1" applyAlignment="1" applyProtection="1">
      <alignment horizontal="center" vertical="center" wrapText="1"/>
    </xf>
    <xf numFmtId="0" fontId="22" fillId="8" borderId="7" xfId="0" applyFont="1" applyFill="1" applyBorder="1" applyAlignment="1" applyProtection="1">
      <alignment horizontal="center" vertical="center"/>
    </xf>
    <xf numFmtId="0" fontId="21" fillId="8" borderId="27" xfId="0" applyFont="1" applyFill="1" applyBorder="1" applyAlignment="1" applyProtection="1">
      <alignment horizontal="center" vertical="center" wrapText="1"/>
    </xf>
    <xf numFmtId="0" fontId="21" fillId="8" borderId="28" xfId="0" applyFont="1" applyFill="1" applyBorder="1" applyAlignment="1" applyProtection="1">
      <alignment horizontal="center" vertical="center" wrapText="1"/>
    </xf>
    <xf numFmtId="0" fontId="21" fillId="16" borderId="5" xfId="0" applyFont="1" applyFill="1" applyBorder="1" applyAlignment="1">
      <alignment horizontal="center" vertical="center"/>
    </xf>
    <xf numFmtId="0" fontId="22" fillId="8" borderId="13" xfId="0" applyFont="1" applyFill="1" applyBorder="1" applyAlignment="1" applyProtection="1">
      <alignment horizontal="center" vertical="center" wrapText="1"/>
    </xf>
    <xf numFmtId="0" fontId="22" fillId="8" borderId="14" xfId="0" applyFont="1" applyFill="1" applyBorder="1" applyAlignment="1" applyProtection="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0"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Alignment="1">
      <alignment horizontal="center"/>
    </xf>
    <xf numFmtId="0" fontId="19" fillId="0" borderId="21"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30" xfId="0" applyFont="1" applyBorder="1" applyAlignment="1">
      <alignment horizontal="center" vertical="center" wrapText="1"/>
    </xf>
    <xf numFmtId="0" fontId="20" fillId="0" borderId="5" xfId="0" applyFont="1" applyFill="1" applyBorder="1" applyAlignment="1" applyProtection="1">
      <alignment horizontal="center" vertical="center"/>
    </xf>
    <xf numFmtId="0" fontId="21" fillId="0" borderId="11" xfId="0" applyFont="1" applyFill="1" applyBorder="1" applyAlignment="1" applyProtection="1">
      <alignment horizontal="center" vertical="center" wrapText="1"/>
    </xf>
    <xf numFmtId="0" fontId="21" fillId="0" borderId="12" xfId="0" applyFont="1" applyFill="1" applyBorder="1" applyAlignment="1" applyProtection="1">
      <alignment horizontal="center" vertical="center" wrapText="1"/>
    </xf>
    <xf numFmtId="0" fontId="21" fillId="0" borderId="5" xfId="0" applyFont="1" applyFill="1" applyBorder="1" applyAlignment="1">
      <alignment horizontal="center" vertical="center"/>
    </xf>
    <xf numFmtId="0" fontId="21" fillId="0" borderId="5" xfId="0" applyFont="1" applyFill="1" applyBorder="1" applyAlignment="1">
      <alignment horizontal="center" vertical="center" wrapText="1"/>
    </xf>
    <xf numFmtId="0" fontId="20" fillId="0" borderId="0" xfId="0" applyFont="1" applyFill="1" applyProtection="1"/>
    <xf numFmtId="0" fontId="20" fillId="0" borderId="12" xfId="0" applyFont="1" applyFill="1" applyBorder="1" applyAlignment="1" applyProtection="1">
      <alignment horizontal="center" vertical="center" wrapText="1"/>
    </xf>
  </cellXfs>
  <cellStyles count="11">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Normal" xfId="0" builtinId="0"/>
  </cellStyles>
  <dxfs count="82">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rgb="FFFFFF00"/>
        </patternFill>
      </fill>
    </dxf>
  </dxfs>
  <tableStyles count="0" defaultTableStyle="TableStyleMedium2" defaultPivotStyle="PivotStyleLight16"/>
  <colors>
    <mruColors>
      <color rgb="FFFF3300"/>
      <color rgb="FFB01B1E"/>
      <color rgb="FFA10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2</xdr:col>
      <xdr:colOff>4276725</xdr:colOff>
      <xdr:row>4</xdr:row>
      <xdr:rowOff>0</xdr:rowOff>
    </xdr:from>
    <xdr:to>
      <xdr:col>4</xdr:col>
      <xdr:colOff>133350</xdr:colOff>
      <xdr:row>11</xdr:row>
      <xdr:rowOff>152400</xdr:rowOff>
    </xdr:to>
    <xdr:sp macro="" textlink="">
      <xdr:nvSpPr>
        <xdr:cNvPr id="3" name="Rectangle 2">
          <a:extLst>
            <a:ext uri="{FF2B5EF4-FFF2-40B4-BE49-F238E27FC236}">
              <a16:creationId xmlns:a16="http://schemas.microsoft.com/office/drawing/2014/main" xmlns="" id="{00000000-0008-0000-0000-000003000000}"/>
            </a:ext>
          </a:extLst>
        </xdr:cNvPr>
        <xdr:cNvSpPr/>
      </xdr:nvSpPr>
      <xdr:spPr>
        <a:xfrm>
          <a:off x="7820025" y="1498600"/>
          <a:ext cx="2841625" cy="13970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400" b="1" baseline="0">
            <a:solidFill>
              <a:schemeClr val="tx1"/>
            </a:solidFill>
            <a:latin typeface="Arial" panose="020B0604020202020204" pitchFamily="34" charset="0"/>
            <a:cs typeface="Arial" panose="020B0604020202020204" pitchFamily="34" charset="0"/>
          </a:endParaRPr>
        </a:p>
        <a:p>
          <a:pPr algn="ctr"/>
          <a:r>
            <a:rPr lang="en-US" sz="1400" b="1">
              <a:solidFill>
                <a:schemeClr val="tx1"/>
              </a:solidFill>
              <a:latin typeface="Arial" panose="020B0604020202020204" pitchFamily="34" charset="0"/>
              <a:cs typeface="Arial" panose="020B0604020202020204" pitchFamily="34" charset="0"/>
            </a:rPr>
            <a:t>Este formulario incluye datos de  ejemplo sólo para</a:t>
          </a:r>
          <a:r>
            <a:rPr lang="en-US" sz="1400" b="1" baseline="0">
              <a:solidFill>
                <a:schemeClr val="tx1"/>
              </a:solidFill>
              <a:latin typeface="Arial" panose="020B0604020202020204" pitchFamily="34" charset="0"/>
              <a:cs typeface="Arial" panose="020B0604020202020204" pitchFamily="34" charset="0"/>
            </a:rPr>
            <a:t> generar reflexión. </a:t>
          </a:r>
          <a:r>
            <a:rPr lang="en-US" sz="1400" b="1">
              <a:solidFill>
                <a:schemeClr val="tx1"/>
              </a:solidFill>
              <a:latin typeface="Arial" panose="020B0604020202020204" pitchFamily="34" charset="0"/>
              <a:cs typeface="Arial" panose="020B0604020202020204" pitchFamily="34" charset="0"/>
            </a:rPr>
            <a:t>No dude en editar como mejor le parezca.</a:t>
          </a:r>
        </a:p>
        <a:p>
          <a:pPr algn="ctr"/>
          <a:endParaRPr lang="en-US" sz="1200" b="1">
            <a:solidFill>
              <a:schemeClr val="tx1"/>
            </a:solidFill>
          </a:endParaRPr>
        </a:p>
        <a:p>
          <a:pPr algn="ctr"/>
          <a:r>
            <a:rPr lang="en-US" sz="1200" b="1">
              <a:solidFill>
                <a:schemeClr val="tx1"/>
              </a:solidFill>
            </a:rPr>
            <a:t>(</a:t>
          </a:r>
          <a:r>
            <a:rPr lang="en-US" sz="1200" b="0">
              <a:solidFill>
                <a:schemeClr val="tx1"/>
              </a:solidFill>
            </a:rPr>
            <a:t>N</a:t>
          </a:r>
          <a:r>
            <a:rPr lang="en-US" sz="1200" b="1">
              <a:solidFill>
                <a:schemeClr val="tx1"/>
              </a:solidFill>
            </a:rPr>
            <a:t>o se olvide borrar este cuadro.)</a:t>
          </a:r>
        </a:p>
      </xdr:txBody>
    </xdr:sp>
    <xdr:clientData/>
  </xdr:twoCellAnchor>
  <xdr:twoCellAnchor>
    <xdr:from>
      <xdr:col>0</xdr:col>
      <xdr:colOff>47625</xdr:colOff>
      <xdr:row>0</xdr:row>
      <xdr:rowOff>123825</xdr:rowOff>
    </xdr:from>
    <xdr:to>
      <xdr:col>2</xdr:col>
      <xdr:colOff>6276975</xdr:colOff>
      <xdr:row>0</xdr:row>
      <xdr:rowOff>800100</xdr:rowOff>
    </xdr:to>
    <xdr:grpSp>
      <xdr:nvGrpSpPr>
        <xdr:cNvPr id="4" name="3 Grupo">
          <a:extLst>
            <a:ext uri="{FF2B5EF4-FFF2-40B4-BE49-F238E27FC236}">
              <a16:creationId xmlns:a16="http://schemas.microsoft.com/office/drawing/2014/main" xmlns="" id="{00000000-0008-0000-0000-000004000000}"/>
            </a:ext>
          </a:extLst>
        </xdr:cNvPr>
        <xdr:cNvGrpSpPr/>
      </xdr:nvGrpSpPr>
      <xdr:grpSpPr>
        <a:xfrm>
          <a:off x="47625" y="123825"/>
          <a:ext cx="9759950" cy="676275"/>
          <a:chOff x="238125" y="47625"/>
          <a:chExt cx="9191625" cy="638175"/>
        </a:xfrm>
      </xdr:grpSpPr>
      <xdr:sp macro="" textlink="">
        <xdr:nvSpPr>
          <xdr:cNvPr id="5" name="4 Rectángulo">
            <a:extLst>
              <a:ext uri="{FF2B5EF4-FFF2-40B4-BE49-F238E27FC236}">
                <a16:creationId xmlns:a16="http://schemas.microsoft.com/office/drawing/2014/main" xmlns="" id="{00000000-0008-0000-0000-000005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6" name="5 Rectángulo">
            <a:extLst>
              <a:ext uri="{FF2B5EF4-FFF2-40B4-BE49-F238E27FC236}">
                <a16:creationId xmlns:a16="http://schemas.microsoft.com/office/drawing/2014/main" xmlns="" id="{00000000-0008-0000-0000-000006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Listado de partes interesadas</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3498850</xdr:colOff>
      <xdr:row>37</xdr:row>
      <xdr:rowOff>57150</xdr:rowOff>
    </xdr:from>
    <xdr:to>
      <xdr:col>4</xdr:col>
      <xdr:colOff>1003300</xdr:colOff>
      <xdr:row>43</xdr:row>
      <xdr:rowOff>19049</xdr:rowOff>
    </xdr:to>
    <xdr:sp macro="" textlink="">
      <xdr:nvSpPr>
        <xdr:cNvPr id="3" name="Rectangle 2">
          <a:extLst>
            <a:ext uri="{FF2B5EF4-FFF2-40B4-BE49-F238E27FC236}">
              <a16:creationId xmlns:a16="http://schemas.microsoft.com/office/drawing/2014/main" xmlns="" id="{00000000-0008-0000-0100-000003000000}"/>
            </a:ext>
          </a:extLst>
        </xdr:cNvPr>
        <xdr:cNvSpPr/>
      </xdr:nvSpPr>
      <xdr:spPr>
        <a:xfrm>
          <a:off x="5708650" y="7397750"/>
          <a:ext cx="2838450" cy="1028699"/>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effectLst/>
              <a:latin typeface="Arial" panose="020B0604020202020204" pitchFamily="34" charset="0"/>
              <a:ea typeface="+mn-ea"/>
              <a:cs typeface="Arial" panose="020B0604020202020204" pitchFamily="34" charset="0"/>
            </a:rPr>
            <a:t>Este formulario incluye datos de  ejemplo sólo para</a:t>
          </a:r>
          <a:r>
            <a:rPr lang="en-US" sz="1200" b="1" baseline="0">
              <a:solidFill>
                <a:sysClr val="windowText" lastClr="000000"/>
              </a:solidFill>
              <a:effectLst/>
              <a:latin typeface="Arial" panose="020B0604020202020204" pitchFamily="34" charset="0"/>
              <a:ea typeface="+mn-ea"/>
              <a:cs typeface="Arial" panose="020B0604020202020204" pitchFamily="34" charset="0"/>
            </a:rPr>
            <a:t> generar reflexión. </a:t>
          </a:r>
          <a:r>
            <a:rPr lang="en-US" sz="1200" b="1">
              <a:solidFill>
                <a:sysClr val="windowText" lastClr="000000"/>
              </a:solidFill>
              <a:effectLst/>
              <a:latin typeface="Arial" panose="020B0604020202020204" pitchFamily="34" charset="0"/>
              <a:ea typeface="+mn-ea"/>
              <a:cs typeface="Arial" panose="020B0604020202020204" pitchFamily="34" charset="0"/>
            </a:rPr>
            <a:t>No dude en editar como mejor le parezca.</a:t>
          </a:r>
          <a:endParaRPr lang="es-MX" sz="1200" b="1">
            <a:solidFill>
              <a:sysClr val="windowText" lastClr="000000"/>
            </a:solidFill>
            <a:effectLst/>
            <a:latin typeface="Arial" panose="020B0604020202020204" pitchFamily="34" charset="0"/>
            <a:cs typeface="Arial" panose="020B0604020202020204" pitchFamily="34" charset="0"/>
          </a:endParaRPr>
        </a:p>
        <a:p>
          <a:pPr algn="ctr"/>
          <a:r>
            <a:rPr lang="en-US" sz="1200" b="1">
              <a:solidFill>
                <a:sysClr val="windowText" lastClr="000000"/>
              </a:solidFill>
              <a:effectLst/>
              <a:latin typeface="Arial" panose="020B0604020202020204" pitchFamily="34" charset="0"/>
              <a:ea typeface="+mn-ea"/>
              <a:cs typeface="Arial" panose="020B0604020202020204" pitchFamily="34" charset="0"/>
            </a:rPr>
            <a:t>(No se olvide borrar este cuadro.)</a:t>
          </a:r>
          <a:endParaRPr lang="es-MX" sz="1200" b="1">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85725</xdr:colOff>
      <xdr:row>0</xdr:row>
      <xdr:rowOff>76200</xdr:rowOff>
    </xdr:from>
    <xdr:to>
      <xdr:col>5</xdr:col>
      <xdr:colOff>647700</xdr:colOff>
      <xdr:row>0</xdr:row>
      <xdr:rowOff>752475</xdr:rowOff>
    </xdr:to>
    <xdr:grpSp>
      <xdr:nvGrpSpPr>
        <xdr:cNvPr id="12" name="11 Grupo">
          <a:extLst>
            <a:ext uri="{FF2B5EF4-FFF2-40B4-BE49-F238E27FC236}">
              <a16:creationId xmlns:a16="http://schemas.microsoft.com/office/drawing/2014/main" xmlns="" id="{00000000-0008-0000-0100-00000C000000}"/>
            </a:ext>
          </a:extLst>
        </xdr:cNvPr>
        <xdr:cNvGrpSpPr/>
      </xdr:nvGrpSpPr>
      <xdr:grpSpPr>
        <a:xfrm>
          <a:off x="85725" y="76200"/>
          <a:ext cx="9744075" cy="676275"/>
          <a:chOff x="238125" y="47625"/>
          <a:chExt cx="9191625" cy="638175"/>
        </a:xfrm>
      </xdr:grpSpPr>
      <xdr:sp macro="" textlink="">
        <xdr:nvSpPr>
          <xdr:cNvPr id="13" name="12 Rectángulo">
            <a:extLst>
              <a:ext uri="{FF2B5EF4-FFF2-40B4-BE49-F238E27FC236}">
                <a16:creationId xmlns:a16="http://schemas.microsoft.com/office/drawing/2014/main" xmlns="" id="{00000000-0008-0000-0100-00000D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4" name="13 Rectángulo">
            <a:extLst>
              <a:ext uri="{FF2B5EF4-FFF2-40B4-BE49-F238E27FC236}">
                <a16:creationId xmlns:a16="http://schemas.microsoft.com/office/drawing/2014/main" xmlns="" id="{00000000-0008-0000-0100-00000E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Cuestiones de la organización</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5" name="14 Rectángulo">
            <a:extLst>
              <a:ext uri="{FF2B5EF4-FFF2-40B4-BE49-F238E27FC236}">
                <a16:creationId xmlns:a16="http://schemas.microsoft.com/office/drawing/2014/main" xmlns="" id="{00000000-0008-0000-0100-00000F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1367118</xdr:colOff>
      <xdr:row>0</xdr:row>
      <xdr:rowOff>40822</xdr:rowOff>
    </xdr:from>
    <xdr:to>
      <xdr:col>13</xdr:col>
      <xdr:colOff>1678720</xdr:colOff>
      <xdr:row>8</xdr:row>
      <xdr:rowOff>19232</xdr:rowOff>
    </xdr:to>
    <xdr:pic>
      <xdr:nvPicPr>
        <xdr:cNvPr id="18" name="Imagen 17">
          <a:extLst>
            <a:ext uri="{FF2B5EF4-FFF2-40B4-BE49-F238E27FC236}">
              <a16:creationId xmlns:a16="http://schemas.microsoft.com/office/drawing/2014/main" xmlns="" id="{00000000-0008-0000-02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3761" y="40822"/>
          <a:ext cx="12287250" cy="1447981"/>
        </a:xfrm>
        <a:prstGeom prst="rect">
          <a:avLst/>
        </a:prstGeom>
        <a:noFill/>
        <a:ln>
          <a:noFill/>
        </a:ln>
      </xdr:spPr>
    </xdr:pic>
    <xdr:clientData/>
  </xdr:twoCellAnchor>
  <xdr:twoCellAnchor editAs="oneCell">
    <xdr:from>
      <xdr:col>13</xdr:col>
      <xdr:colOff>0</xdr:colOff>
      <xdr:row>13</xdr:row>
      <xdr:rowOff>0</xdr:rowOff>
    </xdr:from>
    <xdr:to>
      <xdr:col>13</xdr:col>
      <xdr:colOff>304800</xdr:colOff>
      <xdr:row>13</xdr:row>
      <xdr:rowOff>304800</xdr:rowOff>
    </xdr:to>
    <xdr:sp macro="" textlink="">
      <xdr:nvSpPr>
        <xdr:cNvPr id="6"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6000000}"/>
            </a:ext>
          </a:extLst>
        </xdr:cNvPr>
        <xdr:cNvSpPr>
          <a:spLocks noChangeAspect="1" noChangeArrowheads="1"/>
        </xdr:cNvSpPr>
      </xdr:nvSpPr>
      <xdr:spPr bwMode="auto">
        <a:xfrm>
          <a:off x="237744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13</xdr:col>
      <xdr:colOff>0</xdr:colOff>
      <xdr:row>13</xdr:row>
      <xdr:rowOff>0</xdr:rowOff>
    </xdr:from>
    <xdr:ext cx="304800" cy="304800"/>
    <xdr:sp macro="" textlink="">
      <xdr:nvSpPr>
        <xdr:cNvPr id="8"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8000000}"/>
            </a:ext>
          </a:extLst>
        </xdr:cNvPr>
        <xdr:cNvSpPr>
          <a:spLocks noChangeAspect="1" noChangeArrowheads="1"/>
        </xdr:cNvSpPr>
      </xdr:nvSpPr>
      <xdr:spPr bwMode="auto">
        <a:xfrm>
          <a:off x="475488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13</xdr:row>
      <xdr:rowOff>0</xdr:rowOff>
    </xdr:from>
    <xdr:ext cx="304800" cy="304800"/>
    <xdr:sp macro="" textlink="">
      <xdr:nvSpPr>
        <xdr:cNvPr id="9"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9000000}"/>
            </a:ext>
          </a:extLst>
        </xdr:cNvPr>
        <xdr:cNvSpPr>
          <a:spLocks noChangeAspect="1" noChangeArrowheads="1"/>
        </xdr:cNvSpPr>
      </xdr:nvSpPr>
      <xdr:spPr bwMode="auto">
        <a:xfrm>
          <a:off x="713232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13</xdr:row>
      <xdr:rowOff>0</xdr:rowOff>
    </xdr:from>
    <xdr:ext cx="304800" cy="304800"/>
    <xdr:sp macro="" textlink="">
      <xdr:nvSpPr>
        <xdr:cNvPr id="10"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A000000}"/>
            </a:ext>
          </a:extLst>
        </xdr:cNvPr>
        <xdr:cNvSpPr>
          <a:spLocks noChangeAspect="1" noChangeArrowheads="1"/>
        </xdr:cNvSpPr>
      </xdr:nvSpPr>
      <xdr:spPr bwMode="auto">
        <a:xfrm>
          <a:off x="950976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0</xdr:colOff>
      <xdr:row>13</xdr:row>
      <xdr:rowOff>0</xdr:rowOff>
    </xdr:from>
    <xdr:ext cx="304800" cy="304800"/>
    <xdr:sp macro="" textlink="">
      <xdr:nvSpPr>
        <xdr:cNvPr id="11"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B000000}"/>
            </a:ext>
          </a:extLst>
        </xdr:cNvPr>
        <xdr:cNvSpPr>
          <a:spLocks noChangeAspect="1" noChangeArrowheads="1"/>
        </xdr:cNvSpPr>
      </xdr:nvSpPr>
      <xdr:spPr bwMode="auto">
        <a:xfrm>
          <a:off x="17780000"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0</xdr:colOff>
      <xdr:row>13</xdr:row>
      <xdr:rowOff>0</xdr:rowOff>
    </xdr:from>
    <xdr:ext cx="304800" cy="304800"/>
    <xdr:sp macro="" textlink="">
      <xdr:nvSpPr>
        <xdr:cNvPr id="12"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C000000}"/>
            </a:ext>
          </a:extLst>
        </xdr:cNvPr>
        <xdr:cNvSpPr>
          <a:spLocks noChangeAspect="1" noChangeArrowheads="1"/>
        </xdr:cNvSpPr>
      </xdr:nvSpPr>
      <xdr:spPr bwMode="auto">
        <a:xfrm>
          <a:off x="17780000"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0</xdr:colOff>
      <xdr:row>13</xdr:row>
      <xdr:rowOff>0</xdr:rowOff>
    </xdr:from>
    <xdr:ext cx="304800" cy="304800"/>
    <xdr:sp macro="" textlink="">
      <xdr:nvSpPr>
        <xdr:cNvPr id="13"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D000000}"/>
            </a:ext>
          </a:extLst>
        </xdr:cNvPr>
        <xdr:cNvSpPr>
          <a:spLocks noChangeAspect="1" noChangeArrowheads="1"/>
        </xdr:cNvSpPr>
      </xdr:nvSpPr>
      <xdr:spPr bwMode="auto">
        <a:xfrm>
          <a:off x="21053778"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17</xdr:col>
      <xdr:colOff>0</xdr:colOff>
      <xdr:row>13</xdr:row>
      <xdr:rowOff>0</xdr:rowOff>
    </xdr:from>
    <xdr:ext cx="304800" cy="304800"/>
    <xdr:sp macro="" textlink="">
      <xdr:nvSpPr>
        <xdr:cNvPr id="14"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a16="http://schemas.microsoft.com/office/drawing/2014/main" xmlns="" id="{00000000-0008-0000-0200-00000E000000}"/>
            </a:ext>
          </a:extLst>
        </xdr:cNvPr>
        <xdr:cNvSpPr>
          <a:spLocks noChangeAspect="1" noChangeArrowheads="1"/>
        </xdr:cNvSpPr>
      </xdr:nvSpPr>
      <xdr:spPr bwMode="auto">
        <a:xfrm>
          <a:off x="25611667"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0</xdr:colOff>
      <xdr:row>17</xdr:row>
      <xdr:rowOff>0</xdr:rowOff>
    </xdr:from>
    <xdr:to>
      <xdr:col>20</xdr:col>
      <xdr:colOff>584171</xdr:colOff>
      <xdr:row>17</xdr:row>
      <xdr:rowOff>701040</xdr:rowOff>
    </xdr:to>
    <xdr:sp macro="" textlink="">
      <xdr:nvSpPr>
        <xdr:cNvPr id="17" name="Cuadro de texto 17">
          <a:extLst>
            <a:ext uri="{FF2B5EF4-FFF2-40B4-BE49-F238E27FC236}">
              <a16:creationId xmlns:a16="http://schemas.microsoft.com/office/drawing/2014/main" xmlns="" id="{00000000-0008-0000-0200-000011000000}"/>
            </a:ext>
          </a:extLst>
        </xdr:cNvPr>
        <xdr:cNvSpPr txBox="1"/>
      </xdr:nvSpPr>
      <xdr:spPr>
        <a:xfrm rot="19733690">
          <a:off x="43135698" y="2525233"/>
          <a:ext cx="1972310" cy="701040"/>
        </a:xfrm>
        <a:prstGeom prst="rect">
          <a:avLst/>
        </a:prstGeom>
        <a:solidFill>
          <a:schemeClr val="lt1"/>
        </a:solidFill>
        <a:ln w="38100">
          <a:solidFill>
            <a:srgbClr val="FF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ES" sz="1100" b="1">
              <a:solidFill>
                <a:srgbClr val="FF0000"/>
              </a:solidFill>
              <a:effectLst/>
              <a:latin typeface="Times New Roman" panose="02020603050405020304" pitchFamily="18" charset="0"/>
              <a:ea typeface="Calibri" panose="020F0502020204030204" pitchFamily="34" charset="0"/>
              <a:cs typeface="Times New Roman" panose="02020603050405020304" pitchFamily="18" charset="0"/>
            </a:rPr>
            <a:t>POR AMOR AL MEDIO AMBIENTE NO IMPRIMA ESTE DOCUMENTO</a:t>
          </a:r>
          <a:endParaRPr lang="es-CO" sz="1100">
            <a:effectLst/>
            <a:latin typeface="Times New Roman" panose="02020603050405020304" pitchFamily="18"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639536</xdr:colOff>
      <xdr:row>8</xdr:row>
      <xdr:rowOff>176894</xdr:rowOff>
    </xdr:from>
    <xdr:to>
      <xdr:col>12</xdr:col>
      <xdr:colOff>35379</xdr:colOff>
      <xdr:row>10</xdr:row>
      <xdr:rowOff>691244</xdr:rowOff>
    </xdr:to>
    <xdr:pic>
      <xdr:nvPicPr>
        <xdr:cNvPr id="15" name="Imagen 14" descr="C:\Users\rinac\OneDrive\Documentos\Comunicaciones institucional 2020\documentos oficiales\formatos\nuevos_formatos_(sellos)\sellos_códigos_2020.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4956" b="11764"/>
        <a:stretch/>
      </xdr:blipFill>
      <xdr:spPr bwMode="auto">
        <a:xfrm>
          <a:off x="3524250" y="1646465"/>
          <a:ext cx="9315450" cy="895350"/>
        </a:xfrm>
        <a:prstGeom prst="rect">
          <a:avLst/>
        </a:prstGeom>
        <a:noFill/>
        <a:ln>
          <a:noFill/>
        </a:ln>
      </xdr:spPr>
    </xdr:pic>
    <xdr:clientData/>
  </xdr:twoCellAnchor>
  <xdr:twoCellAnchor editAs="oneCell">
    <xdr:from>
      <xdr:col>5</xdr:col>
      <xdr:colOff>0</xdr:colOff>
      <xdr:row>38</xdr:row>
      <xdr:rowOff>0</xdr:rowOff>
    </xdr:from>
    <xdr:to>
      <xdr:col>13</xdr:col>
      <xdr:colOff>2763321</xdr:colOff>
      <xdr:row>60</xdr:row>
      <xdr:rowOff>39148</xdr:rowOff>
    </xdr:to>
    <xdr:pic>
      <xdr:nvPicPr>
        <xdr:cNvPr id="16" name="Imagen 15">
          <a:extLst>
            <a:ext uri="{FF2B5EF4-FFF2-40B4-BE49-F238E27FC236}">
              <a16:creationId xmlns="" xmlns:a16="http://schemas.microsoft.com/office/drawing/2014/main" id="{00000000-0008-0000-0F00-00001A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8393" y="30180643"/>
          <a:ext cx="11689607" cy="393079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1729740</xdr:colOff>
      <xdr:row>8</xdr:row>
      <xdr:rowOff>68580</xdr:rowOff>
    </xdr:from>
    <xdr:ext cx="184731" cy="264560"/>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7326630" y="9486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9</xdr:row>
      <xdr:rowOff>68580</xdr:rowOff>
    </xdr:from>
    <xdr:ext cx="184731" cy="264560"/>
    <xdr:sp macro="" textlink="">
      <xdr:nvSpPr>
        <xdr:cNvPr id="3" name="TextBox 1">
          <a:extLst>
            <a:ext uri="{FF2B5EF4-FFF2-40B4-BE49-F238E27FC236}">
              <a16:creationId xmlns:a16="http://schemas.microsoft.com/office/drawing/2014/main" xmlns="" id="{00000000-0008-0000-0300-000003000000}"/>
            </a:ext>
          </a:extLst>
        </xdr:cNvPr>
        <xdr:cNvSpPr txBox="1"/>
      </xdr:nvSpPr>
      <xdr:spPr>
        <a:xfrm>
          <a:off x="11965940" y="52692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10</xdr:row>
      <xdr:rowOff>68580</xdr:rowOff>
    </xdr:from>
    <xdr:ext cx="184731" cy="264560"/>
    <xdr:sp macro="" textlink="">
      <xdr:nvSpPr>
        <xdr:cNvPr id="4" name="TextBox 1">
          <a:extLst>
            <a:ext uri="{FF2B5EF4-FFF2-40B4-BE49-F238E27FC236}">
              <a16:creationId xmlns:a16="http://schemas.microsoft.com/office/drawing/2014/main" xmlns="" id="{00000000-0008-0000-0300-000004000000}"/>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11</xdr:row>
      <xdr:rowOff>68580</xdr:rowOff>
    </xdr:from>
    <xdr:ext cx="184731" cy="264560"/>
    <xdr:sp macro="" textlink="">
      <xdr:nvSpPr>
        <xdr:cNvPr id="5" name="TextBox 1">
          <a:extLst>
            <a:ext uri="{FF2B5EF4-FFF2-40B4-BE49-F238E27FC236}">
              <a16:creationId xmlns:a16="http://schemas.microsoft.com/office/drawing/2014/main" xmlns="" id="{00000000-0008-0000-0300-000005000000}"/>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12</xdr:row>
      <xdr:rowOff>68580</xdr:rowOff>
    </xdr:from>
    <xdr:ext cx="184731" cy="264560"/>
    <xdr:sp macro="" textlink="">
      <xdr:nvSpPr>
        <xdr:cNvPr id="6" name="TextBox 1">
          <a:extLst>
            <a:ext uri="{FF2B5EF4-FFF2-40B4-BE49-F238E27FC236}">
              <a16:creationId xmlns:a16="http://schemas.microsoft.com/office/drawing/2014/main" xmlns="" id="{00000000-0008-0000-0300-000006000000}"/>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13</xdr:row>
      <xdr:rowOff>68580</xdr:rowOff>
    </xdr:from>
    <xdr:ext cx="184731" cy="264560"/>
    <xdr:sp macro="" textlink="">
      <xdr:nvSpPr>
        <xdr:cNvPr id="7" name="TextBox 1">
          <a:extLst>
            <a:ext uri="{FF2B5EF4-FFF2-40B4-BE49-F238E27FC236}">
              <a16:creationId xmlns:a16="http://schemas.microsoft.com/office/drawing/2014/main" xmlns="" id="{00000000-0008-0000-0300-000007000000}"/>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13</xdr:row>
      <xdr:rowOff>68580</xdr:rowOff>
    </xdr:from>
    <xdr:ext cx="184731" cy="264560"/>
    <xdr:sp macro="" textlink="">
      <xdr:nvSpPr>
        <xdr:cNvPr id="8" name="TextBox 1">
          <a:extLst>
            <a:ext uri="{FF2B5EF4-FFF2-40B4-BE49-F238E27FC236}">
              <a16:creationId xmlns:a16="http://schemas.microsoft.com/office/drawing/2014/main" xmlns="" id="{00000000-0008-0000-0300-000008000000}"/>
            </a:ext>
          </a:extLst>
        </xdr:cNvPr>
        <xdr:cNvSpPr txBox="1"/>
      </xdr:nvSpPr>
      <xdr:spPr>
        <a:xfrm>
          <a:off x="12207240" y="4869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14</xdr:row>
      <xdr:rowOff>68580</xdr:rowOff>
    </xdr:from>
    <xdr:ext cx="184731" cy="264560"/>
    <xdr:sp macro="" textlink="">
      <xdr:nvSpPr>
        <xdr:cNvPr id="9" name="TextBox 1">
          <a:extLst>
            <a:ext uri="{FF2B5EF4-FFF2-40B4-BE49-F238E27FC236}">
              <a16:creationId xmlns:a16="http://schemas.microsoft.com/office/drawing/2014/main" xmlns="" id="{00000000-0008-0000-0300-000009000000}"/>
            </a:ext>
          </a:extLst>
        </xdr:cNvPr>
        <xdr:cNvSpPr txBox="1"/>
      </xdr:nvSpPr>
      <xdr:spPr>
        <a:xfrm>
          <a:off x="12207240" y="51930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14</xdr:row>
      <xdr:rowOff>68580</xdr:rowOff>
    </xdr:from>
    <xdr:ext cx="184731" cy="264560"/>
    <xdr:sp macro="" textlink="">
      <xdr:nvSpPr>
        <xdr:cNvPr id="10" name="TextBox 1">
          <a:extLst>
            <a:ext uri="{FF2B5EF4-FFF2-40B4-BE49-F238E27FC236}">
              <a16:creationId xmlns:a16="http://schemas.microsoft.com/office/drawing/2014/main" xmlns="" id="{00000000-0008-0000-0300-00000A000000}"/>
            </a:ext>
          </a:extLst>
        </xdr:cNvPr>
        <xdr:cNvSpPr txBox="1"/>
      </xdr:nvSpPr>
      <xdr:spPr>
        <a:xfrm>
          <a:off x="12207240" y="51930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14</xdr:row>
      <xdr:rowOff>68580</xdr:rowOff>
    </xdr:from>
    <xdr:ext cx="184731" cy="264560"/>
    <xdr:sp macro="" textlink="">
      <xdr:nvSpPr>
        <xdr:cNvPr id="11" name="TextBox 1">
          <a:extLst>
            <a:ext uri="{FF2B5EF4-FFF2-40B4-BE49-F238E27FC236}">
              <a16:creationId xmlns:a16="http://schemas.microsoft.com/office/drawing/2014/main" xmlns="" id="{00000000-0008-0000-0300-00000B000000}"/>
            </a:ext>
          </a:extLst>
        </xdr:cNvPr>
        <xdr:cNvSpPr txBox="1"/>
      </xdr:nvSpPr>
      <xdr:spPr>
        <a:xfrm>
          <a:off x="12207240" y="51930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15</xdr:row>
      <xdr:rowOff>0</xdr:rowOff>
    </xdr:from>
    <xdr:ext cx="184731" cy="264560"/>
    <xdr:sp macro="" textlink="">
      <xdr:nvSpPr>
        <xdr:cNvPr id="12" name="TextBox 1">
          <a:extLst>
            <a:ext uri="{FF2B5EF4-FFF2-40B4-BE49-F238E27FC236}">
              <a16:creationId xmlns:a16="http://schemas.microsoft.com/office/drawing/2014/main" xmlns="" id="{00000000-0008-0000-0300-00000C000000}"/>
            </a:ext>
          </a:extLst>
        </xdr:cNvPr>
        <xdr:cNvSpPr txBox="1"/>
      </xdr:nvSpPr>
      <xdr:spPr>
        <a:xfrm>
          <a:off x="12207240" y="5516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15</xdr:row>
      <xdr:rowOff>0</xdr:rowOff>
    </xdr:from>
    <xdr:ext cx="184731" cy="264560"/>
    <xdr:sp macro="" textlink="">
      <xdr:nvSpPr>
        <xdr:cNvPr id="13" name="TextBox 1">
          <a:extLst>
            <a:ext uri="{FF2B5EF4-FFF2-40B4-BE49-F238E27FC236}">
              <a16:creationId xmlns:a16="http://schemas.microsoft.com/office/drawing/2014/main" xmlns="" id="{00000000-0008-0000-0300-00000D000000}"/>
            </a:ext>
          </a:extLst>
        </xdr:cNvPr>
        <xdr:cNvSpPr txBox="1"/>
      </xdr:nvSpPr>
      <xdr:spPr>
        <a:xfrm>
          <a:off x="12207240" y="51930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15</xdr:row>
      <xdr:rowOff>0</xdr:rowOff>
    </xdr:from>
    <xdr:ext cx="184731" cy="264560"/>
    <xdr:sp macro="" textlink="">
      <xdr:nvSpPr>
        <xdr:cNvPr id="14" name="TextBox 1">
          <a:extLst>
            <a:ext uri="{FF2B5EF4-FFF2-40B4-BE49-F238E27FC236}">
              <a16:creationId xmlns:a16="http://schemas.microsoft.com/office/drawing/2014/main" xmlns="" id="{00000000-0008-0000-0300-00000E000000}"/>
            </a:ext>
          </a:extLst>
        </xdr:cNvPr>
        <xdr:cNvSpPr txBox="1"/>
      </xdr:nvSpPr>
      <xdr:spPr>
        <a:xfrm>
          <a:off x="12207240" y="51930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15</xdr:row>
      <xdr:rowOff>0</xdr:rowOff>
    </xdr:from>
    <xdr:ext cx="184731" cy="264560"/>
    <xdr:sp macro="" textlink="">
      <xdr:nvSpPr>
        <xdr:cNvPr id="15" name="TextBox 1">
          <a:extLst>
            <a:ext uri="{FF2B5EF4-FFF2-40B4-BE49-F238E27FC236}">
              <a16:creationId xmlns:a16="http://schemas.microsoft.com/office/drawing/2014/main" xmlns="" id="{00000000-0008-0000-0300-00000F000000}"/>
            </a:ext>
          </a:extLst>
        </xdr:cNvPr>
        <xdr:cNvSpPr txBox="1"/>
      </xdr:nvSpPr>
      <xdr:spPr>
        <a:xfrm>
          <a:off x="12207240" y="5516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15</xdr:row>
      <xdr:rowOff>0</xdr:rowOff>
    </xdr:from>
    <xdr:ext cx="184731" cy="264560"/>
    <xdr:sp macro="" textlink="">
      <xdr:nvSpPr>
        <xdr:cNvPr id="16" name="TextBox 1">
          <a:extLst>
            <a:ext uri="{FF2B5EF4-FFF2-40B4-BE49-F238E27FC236}">
              <a16:creationId xmlns:a16="http://schemas.microsoft.com/office/drawing/2014/main" xmlns="" id="{00000000-0008-0000-0300-000010000000}"/>
            </a:ext>
          </a:extLst>
        </xdr:cNvPr>
        <xdr:cNvSpPr txBox="1"/>
      </xdr:nvSpPr>
      <xdr:spPr>
        <a:xfrm>
          <a:off x="12207240" y="5516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15</xdr:row>
      <xdr:rowOff>0</xdr:rowOff>
    </xdr:from>
    <xdr:ext cx="184731" cy="264560"/>
    <xdr:sp macro="" textlink="">
      <xdr:nvSpPr>
        <xdr:cNvPr id="17" name="TextBox 1">
          <a:extLst>
            <a:ext uri="{FF2B5EF4-FFF2-40B4-BE49-F238E27FC236}">
              <a16:creationId xmlns:a16="http://schemas.microsoft.com/office/drawing/2014/main" xmlns="" id="{00000000-0008-0000-0300-000011000000}"/>
            </a:ext>
          </a:extLst>
        </xdr:cNvPr>
        <xdr:cNvSpPr txBox="1"/>
      </xdr:nvSpPr>
      <xdr:spPr>
        <a:xfrm>
          <a:off x="12207240" y="5516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9</xdr:col>
      <xdr:colOff>1729740</xdr:colOff>
      <xdr:row>9</xdr:row>
      <xdr:rowOff>68580</xdr:rowOff>
    </xdr:from>
    <xdr:ext cx="184731" cy="264560"/>
    <xdr:sp macro="" textlink="">
      <xdr:nvSpPr>
        <xdr:cNvPr id="18" name="TextBox 1">
          <a:extLst>
            <a:ext uri="{FF2B5EF4-FFF2-40B4-BE49-F238E27FC236}">
              <a16:creationId xmlns:a16="http://schemas.microsoft.com/office/drawing/2014/main" xmlns="" id="{00000000-0008-0000-0300-000003000000}"/>
            </a:ext>
          </a:extLst>
        </xdr:cNvPr>
        <xdr:cNvSpPr txBox="1"/>
      </xdr:nvSpPr>
      <xdr:spPr>
        <a:xfrm>
          <a:off x="11631173" y="844536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9</xdr:col>
      <xdr:colOff>1729740</xdr:colOff>
      <xdr:row>9</xdr:row>
      <xdr:rowOff>68580</xdr:rowOff>
    </xdr:from>
    <xdr:ext cx="184731" cy="264560"/>
    <xdr:sp macro="" textlink="">
      <xdr:nvSpPr>
        <xdr:cNvPr id="19" name="TextBox 1">
          <a:extLst>
            <a:ext uri="{FF2B5EF4-FFF2-40B4-BE49-F238E27FC236}">
              <a16:creationId xmlns:a16="http://schemas.microsoft.com/office/drawing/2014/main" xmlns="" id="{00000000-0008-0000-0300-000003000000}"/>
            </a:ext>
          </a:extLst>
        </xdr:cNvPr>
        <xdr:cNvSpPr txBox="1"/>
      </xdr:nvSpPr>
      <xdr:spPr>
        <a:xfrm>
          <a:off x="11631173" y="844536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450850</xdr:colOff>
      <xdr:row>2</xdr:row>
      <xdr:rowOff>10160</xdr:rowOff>
    </xdr:from>
    <xdr:to>
      <xdr:col>10</xdr:col>
      <xdr:colOff>85725</xdr:colOff>
      <xdr:row>16</xdr:row>
      <xdr:rowOff>10160</xdr:rowOff>
    </xdr:to>
    <xdr:pic>
      <xdr:nvPicPr>
        <xdr:cNvPr id="2" name="Picture 100">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8030" y="391160"/>
          <a:ext cx="573087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16</xdr:row>
      <xdr:rowOff>31750</xdr:rowOff>
    </xdr:from>
    <xdr:to>
      <xdr:col>11</xdr:col>
      <xdr:colOff>58738</xdr:colOff>
      <xdr:row>18</xdr:row>
      <xdr:rowOff>60325</xdr:rowOff>
    </xdr:to>
    <xdr:sp macro="" textlink="">
      <xdr:nvSpPr>
        <xdr:cNvPr id="3" name="Rectangle 101">
          <a:extLst>
            <a:ext uri="{FF2B5EF4-FFF2-40B4-BE49-F238E27FC236}">
              <a16:creationId xmlns:a16="http://schemas.microsoft.com/office/drawing/2014/main" xmlns="" id="{00000000-0008-0000-0400-000003000000}"/>
            </a:ext>
          </a:extLst>
        </xdr:cNvPr>
        <xdr:cNvSpPr>
          <a:spLocks noChangeArrowheads="1"/>
        </xdr:cNvSpPr>
      </xdr:nvSpPr>
      <xdr:spPr bwMode="auto">
        <a:xfrm>
          <a:off x="3695700" y="2978150"/>
          <a:ext cx="7488238"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lvl="1" eaLnBrk="1" hangingPunct="1">
            <a:spcBef>
              <a:spcPct val="0"/>
            </a:spcBef>
            <a:buFontTx/>
            <a:buChar char="•"/>
          </a:pPr>
          <a:r>
            <a:rPr lang="es-MX" altLang="es-CO" sz="2000"/>
            <a:t>Control Clave: </a:t>
          </a:r>
          <a:r>
            <a:rPr lang="es-MX" altLang="es-CO" sz="1800" b="1">
              <a:solidFill>
                <a:srgbClr val="FF0000"/>
              </a:solidFill>
            </a:rPr>
            <a:t>Es el deber ser del control, se califica SI o NO</a:t>
          </a:r>
          <a:endParaRPr lang="es-ES" altLang="es-CO" sz="1800" b="1">
            <a:solidFill>
              <a:srgbClr val="FF0000"/>
            </a:solidFill>
          </a:endParaRPr>
        </a:p>
      </xdr:txBody>
    </xdr:sp>
    <xdr:clientData/>
  </xdr:twoCellAnchor>
  <xdr:twoCellAnchor>
    <xdr:from>
      <xdr:col>1</xdr:col>
      <xdr:colOff>628650</xdr:colOff>
      <xdr:row>18</xdr:row>
      <xdr:rowOff>38100</xdr:rowOff>
    </xdr:from>
    <xdr:to>
      <xdr:col>12</xdr:col>
      <xdr:colOff>354013</xdr:colOff>
      <xdr:row>20</xdr:row>
      <xdr:rowOff>66675</xdr:rowOff>
    </xdr:to>
    <xdr:sp macro="" textlink="">
      <xdr:nvSpPr>
        <xdr:cNvPr id="4" name="Rectangle 102">
          <a:extLst>
            <a:ext uri="{FF2B5EF4-FFF2-40B4-BE49-F238E27FC236}">
              <a16:creationId xmlns:a16="http://schemas.microsoft.com/office/drawing/2014/main" xmlns="" id="{00000000-0008-0000-0400-000004000000}"/>
            </a:ext>
          </a:extLst>
        </xdr:cNvPr>
        <xdr:cNvSpPr>
          <a:spLocks noChangeArrowheads="1"/>
        </xdr:cNvSpPr>
      </xdr:nvSpPr>
      <xdr:spPr bwMode="auto">
        <a:xfrm>
          <a:off x="4133850" y="3352800"/>
          <a:ext cx="8107363"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eaLnBrk="1" hangingPunct="1">
            <a:spcBef>
              <a:spcPct val="0"/>
            </a:spcBef>
          </a:pPr>
          <a:r>
            <a:rPr lang="es-MX" altLang="es-CO" sz="2000"/>
            <a:t> Cumplimiento: </a:t>
          </a:r>
          <a:r>
            <a:rPr lang="es-MX" altLang="es-CO" sz="1800" b="1">
              <a:solidFill>
                <a:srgbClr val="FF0000"/>
              </a:solidFill>
            </a:rPr>
            <a:t>Se cumple o no se cumple el control, se califica SI o NO</a:t>
          </a:r>
          <a:endParaRPr lang="es-ES" altLang="es-CO" sz="18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xdr:col>
      <xdr:colOff>1729740</xdr:colOff>
      <xdr:row>4</xdr:row>
      <xdr:rowOff>68580</xdr:rowOff>
    </xdr:from>
    <xdr:ext cx="184731" cy="264560"/>
    <xdr:sp macro="" textlink="">
      <xdr:nvSpPr>
        <xdr:cNvPr id="2" name="TextBox 1">
          <a:extLst>
            <a:ext uri="{FF2B5EF4-FFF2-40B4-BE49-F238E27FC236}">
              <a16:creationId xmlns:a16="http://schemas.microsoft.com/office/drawing/2014/main" xmlns="" id="{00000000-0008-0000-0600-000002000000}"/>
            </a:ext>
          </a:extLst>
        </xdr:cNvPr>
        <xdr:cNvSpPr txBox="1"/>
      </xdr:nvSpPr>
      <xdr:spPr>
        <a:xfrm>
          <a:off x="5120640" y="83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1028701</xdr:colOff>
      <xdr:row>15</xdr:row>
      <xdr:rowOff>228600</xdr:rowOff>
    </xdr:from>
    <xdr:to>
      <xdr:col>6</xdr:col>
      <xdr:colOff>523876</xdr:colOff>
      <xdr:row>23</xdr:row>
      <xdr:rowOff>180976</xdr:rowOff>
    </xdr:to>
    <xdr:sp macro="" textlink="">
      <xdr:nvSpPr>
        <xdr:cNvPr id="3" name="Speech Bubble: Rectangle 2">
          <a:extLst>
            <a:ext uri="{FF2B5EF4-FFF2-40B4-BE49-F238E27FC236}">
              <a16:creationId xmlns:a16="http://schemas.microsoft.com/office/drawing/2014/main" xmlns="" id="{00000000-0008-0000-0600-000003000000}"/>
            </a:ext>
          </a:extLst>
        </xdr:cNvPr>
        <xdr:cNvSpPr/>
      </xdr:nvSpPr>
      <xdr:spPr>
        <a:xfrm>
          <a:off x="3048001" y="3228975"/>
          <a:ext cx="3381375" cy="2047876"/>
        </a:xfrm>
        <a:prstGeom prst="wedgeRectCallout">
          <a:avLst>
            <a:gd name="adj1" fmla="val -58960"/>
            <a:gd name="adj2" fmla="val -13328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Edite de acuerdo</a:t>
          </a:r>
          <a:r>
            <a:rPr lang="en-US" sz="1100" baseline="0">
              <a:solidFill>
                <a:schemeClr val="tx1"/>
              </a:solidFill>
            </a:rPr>
            <a:t> a sus necesidades</a:t>
          </a:r>
          <a:r>
            <a:rPr lang="en-US" sz="1100">
              <a:solidFill>
                <a:schemeClr val="tx1"/>
              </a:solidFill>
            </a:rPr>
            <a:t>.</a:t>
          </a:r>
          <a:r>
            <a:rPr lang="en-US" sz="1100" baseline="0">
              <a:solidFill>
                <a:schemeClr val="tx1"/>
              </a:solidFill>
            </a:rPr>
            <a:t> </a:t>
          </a:r>
        </a:p>
        <a:p>
          <a:pPr algn="l"/>
          <a:endParaRPr lang="en-US" sz="1100" baseline="0">
            <a:solidFill>
              <a:schemeClr val="tx1"/>
            </a:solidFill>
          </a:endParaRPr>
        </a:p>
        <a:p>
          <a:pPr algn="l"/>
          <a:r>
            <a:rPr lang="en-US" sz="1100" baseline="0">
              <a:solidFill>
                <a:schemeClr val="tx1"/>
              </a:solidFill>
            </a:rPr>
            <a:t>El </a:t>
          </a:r>
          <a:r>
            <a:rPr lang="en-US" sz="1100" b="1" baseline="0">
              <a:solidFill>
                <a:schemeClr val="tx1"/>
              </a:solidFill>
            </a:rPr>
            <a:t>límite de riesgos </a:t>
          </a:r>
          <a:r>
            <a:rPr lang="en-US" sz="1100" baseline="0">
              <a:solidFill>
                <a:schemeClr val="tx1"/>
              </a:solidFill>
            </a:rPr>
            <a:t>es el puntaje mínimo riesgo que activará un plan de mitigación obligatorio.</a:t>
          </a:r>
        </a:p>
        <a:p>
          <a:pPr algn="l"/>
          <a:endParaRPr lang="en-US" sz="1100" baseline="0">
            <a:solidFill>
              <a:schemeClr val="tx1"/>
            </a:solidFill>
          </a:endParaRPr>
        </a:p>
        <a:p>
          <a:pPr algn="l"/>
          <a:r>
            <a:rPr lang="en-US" sz="1100" b="1" baseline="0">
              <a:solidFill>
                <a:schemeClr val="tx1"/>
              </a:solidFill>
            </a:rPr>
            <a:t>Consideración límite del riesgo </a:t>
          </a:r>
          <a:r>
            <a:rPr lang="en-US" sz="1100" baseline="0">
              <a:solidFill>
                <a:schemeClr val="tx1"/>
              </a:solidFill>
            </a:rPr>
            <a:t>es una puntuación que sugiere activar un plan de mitigación (prevensión).</a:t>
          </a:r>
        </a:p>
        <a:p>
          <a:pPr algn="l"/>
          <a:endParaRPr lang="en-US" sz="1100" baseline="0">
            <a:solidFill>
              <a:schemeClr val="tx1"/>
            </a:solidFill>
          </a:endParaRPr>
        </a:p>
        <a:p>
          <a:pPr algn="l"/>
          <a:r>
            <a:rPr lang="en-US" sz="1100">
              <a:solidFill>
                <a:schemeClr val="tx1"/>
              </a:solidFill>
            </a:rPr>
            <a:t>El </a:t>
          </a:r>
          <a:r>
            <a:rPr lang="en-US" sz="1100" b="1">
              <a:solidFill>
                <a:schemeClr val="tx1"/>
              </a:solidFill>
            </a:rPr>
            <a:t>límite de oportunidad </a:t>
          </a:r>
          <a:r>
            <a:rPr lang="en-US" sz="1100">
              <a:solidFill>
                <a:schemeClr val="tx1"/>
              </a:solidFill>
            </a:rPr>
            <a:t>es la puntuación mínima que requeriría un sistema para</a:t>
          </a:r>
          <a:r>
            <a:rPr lang="en-US" sz="1100" baseline="0">
              <a:solidFill>
                <a:schemeClr val="tx1"/>
              </a:solidFill>
            </a:rPr>
            <a:t> armar un </a:t>
          </a:r>
          <a:r>
            <a:rPr lang="en-US" sz="1100">
              <a:solidFill>
                <a:schemeClr val="tx1"/>
              </a:solidFill>
            </a:rPr>
            <a:t>"plan de </a:t>
          </a:r>
          <a:r>
            <a:rPr lang="en-US" sz="1100">
              <a:solidFill>
                <a:sysClr val="windowText" lastClr="000000"/>
              </a:solidFill>
              <a:effectLst/>
              <a:latin typeface="+mn-lt"/>
              <a:ea typeface="+mn-ea"/>
              <a:cs typeface="+mn-cs"/>
            </a:rPr>
            <a:t>persecución</a:t>
          </a:r>
          <a:r>
            <a:rPr lang="en-US" sz="1100">
              <a:solidFill>
                <a:schemeClr val="tx1"/>
              </a:solidFill>
            </a:rPr>
            <a:t> de oportunidades ."</a:t>
          </a:r>
        </a:p>
      </xdr:txBody>
    </xdr:sp>
    <xdr:clientData/>
  </xdr:twoCellAnchor>
  <xdr:twoCellAnchor>
    <xdr:from>
      <xdr:col>6</xdr:col>
      <xdr:colOff>581025</xdr:colOff>
      <xdr:row>15</xdr:row>
      <xdr:rowOff>200025</xdr:rowOff>
    </xdr:from>
    <xdr:to>
      <xdr:col>7</xdr:col>
      <xdr:colOff>95250</xdr:colOff>
      <xdr:row>21</xdr:row>
      <xdr:rowOff>200025</xdr:rowOff>
    </xdr:to>
    <xdr:sp macro="" textlink="">
      <xdr:nvSpPr>
        <xdr:cNvPr id="4" name="Speech Bubble: Rectangle 3">
          <a:extLst>
            <a:ext uri="{FF2B5EF4-FFF2-40B4-BE49-F238E27FC236}">
              <a16:creationId xmlns:a16="http://schemas.microsoft.com/office/drawing/2014/main" xmlns="" id="{00000000-0008-0000-0600-000004000000}"/>
            </a:ext>
          </a:extLst>
        </xdr:cNvPr>
        <xdr:cNvSpPr/>
      </xdr:nvSpPr>
      <xdr:spPr>
        <a:xfrm>
          <a:off x="6210300" y="3200400"/>
          <a:ext cx="1628775" cy="1524000"/>
        </a:xfrm>
        <a:prstGeom prst="wedgeRectCallout">
          <a:avLst>
            <a:gd name="adj1" fmla="val 109143"/>
            <a:gd name="adj2" fmla="val -8983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Personalizar la lista de procesos internos aquí. Puede añadir tantos como necesite, y las listas desplegables en otra parte de esta hoja de cálculo se rellenarán automáticamente.</a:t>
          </a:r>
        </a:p>
      </xdr:txBody>
    </xdr:sp>
    <xdr:clientData/>
  </xdr:twoCellAnchor>
  <xdr:twoCellAnchor>
    <xdr:from>
      <xdr:col>2</xdr:col>
      <xdr:colOff>1047750</xdr:colOff>
      <xdr:row>24</xdr:row>
      <xdr:rowOff>114300</xdr:rowOff>
    </xdr:from>
    <xdr:to>
      <xdr:col>7</xdr:col>
      <xdr:colOff>209550</xdr:colOff>
      <xdr:row>27</xdr:row>
      <xdr:rowOff>47625</xdr:rowOff>
    </xdr:to>
    <xdr:sp macro="" textlink="">
      <xdr:nvSpPr>
        <xdr:cNvPr id="5" name="Speech Bubble: Rectangle 4">
          <a:extLst>
            <a:ext uri="{FF2B5EF4-FFF2-40B4-BE49-F238E27FC236}">
              <a16:creationId xmlns:a16="http://schemas.microsoft.com/office/drawing/2014/main" xmlns="" id="{00000000-0008-0000-0600-000005000000}"/>
            </a:ext>
          </a:extLst>
        </xdr:cNvPr>
        <xdr:cNvSpPr/>
      </xdr:nvSpPr>
      <xdr:spPr>
        <a:xfrm>
          <a:off x="3067050" y="5400675"/>
          <a:ext cx="5829300" cy="504825"/>
        </a:xfrm>
        <a:prstGeom prst="wedgeRectCallout">
          <a:avLst>
            <a:gd name="adj1" fmla="val -59863"/>
            <a:gd name="adj2" fmla="val -4084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Esta área ofrece algunos datos sencillos sobre los riesgos y oportunidades que se pueden incorporar en sus actividades de revisión por la dirección.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showGridLines="0" workbookViewId="0">
      <selection activeCell="C17" sqref="C17"/>
    </sheetView>
  </sheetViews>
  <sheetFormatPr baseColWidth="10" defaultColWidth="9.140625" defaultRowHeight="15" x14ac:dyDescent="0.25"/>
  <cols>
    <col min="1" max="1" width="39.42578125" style="1" customWidth="1"/>
    <col min="2" max="2" width="6.85546875" style="1" bestFit="1" customWidth="1"/>
    <col min="3" max="3" width="82.42578125" style="1" customWidth="1"/>
    <col min="4" max="16384" width="9.140625" style="1"/>
  </cols>
  <sheetData>
    <row r="1" spans="1:13" ht="73.5" customHeight="1" x14ac:dyDescent="0.25">
      <c r="A1" s="10"/>
      <c r="C1" s="15"/>
      <c r="D1" s="11"/>
    </row>
    <row r="2" spans="1:13" s="2" customFormat="1" ht="17.100000000000001" customHeight="1" x14ac:dyDescent="0.25">
      <c r="A2" s="22" t="s">
        <v>7</v>
      </c>
      <c r="B2" s="22" t="s">
        <v>0</v>
      </c>
      <c r="C2" s="22" t="s">
        <v>8</v>
      </c>
    </row>
    <row r="3" spans="1:13" x14ac:dyDescent="0.25">
      <c r="A3" s="18"/>
      <c r="B3" s="18" t="s">
        <v>10</v>
      </c>
      <c r="C3" s="18" t="s">
        <v>85</v>
      </c>
    </row>
    <row r="4" spans="1:13" x14ac:dyDescent="0.25">
      <c r="A4" s="18" t="s">
        <v>85</v>
      </c>
      <c r="B4" s="18" t="s">
        <v>9</v>
      </c>
      <c r="C4" s="18" t="s">
        <v>85</v>
      </c>
    </row>
    <row r="5" spans="1:13" x14ac:dyDescent="0.25">
      <c r="A5" s="18" t="s">
        <v>85</v>
      </c>
      <c r="B5" s="18" t="s">
        <v>9</v>
      </c>
      <c r="C5" s="18" t="s">
        <v>85</v>
      </c>
    </row>
    <row r="6" spans="1:13" x14ac:dyDescent="0.25">
      <c r="A6" s="18" t="s">
        <v>85</v>
      </c>
      <c r="B6" s="18" t="s">
        <v>9</v>
      </c>
      <c r="C6" s="18" t="s">
        <v>85</v>
      </c>
    </row>
    <row r="7" spans="1:13" x14ac:dyDescent="0.25">
      <c r="A7" s="18" t="s">
        <v>85</v>
      </c>
      <c r="B7" s="18" t="s">
        <v>10</v>
      </c>
      <c r="C7" s="18" t="s">
        <v>85</v>
      </c>
    </row>
    <row r="8" spans="1:13" x14ac:dyDescent="0.25">
      <c r="A8" s="18" t="s">
        <v>85</v>
      </c>
      <c r="B8" s="18" t="s">
        <v>9</v>
      </c>
      <c r="C8" s="18" t="s">
        <v>85</v>
      </c>
    </row>
    <row r="9" spans="1:13" x14ac:dyDescent="0.25">
      <c r="A9" s="18" t="s">
        <v>85</v>
      </c>
      <c r="B9" s="18" t="s">
        <v>10</v>
      </c>
      <c r="C9" s="18" t="s">
        <v>85</v>
      </c>
    </row>
    <row r="10" spans="1:13" x14ac:dyDescent="0.25">
      <c r="A10" s="18" t="s">
        <v>85</v>
      </c>
      <c r="B10" s="18" t="s">
        <v>9</v>
      </c>
      <c r="C10" s="18" t="s">
        <v>85</v>
      </c>
    </row>
    <row r="11" spans="1:13" x14ac:dyDescent="0.25">
      <c r="A11" s="18" t="s">
        <v>85</v>
      </c>
      <c r="B11" s="18" t="s">
        <v>10</v>
      </c>
      <c r="C11" s="18" t="s">
        <v>85</v>
      </c>
    </row>
    <row r="12" spans="1:13" x14ac:dyDescent="0.25">
      <c r="A12" s="18" t="s">
        <v>85</v>
      </c>
      <c r="B12" s="18" t="s">
        <v>9</v>
      </c>
      <c r="C12" s="18" t="s">
        <v>85</v>
      </c>
    </row>
    <row r="13" spans="1:13" x14ac:dyDescent="0.25">
      <c r="A13" s="18" t="s">
        <v>85</v>
      </c>
      <c r="B13" s="18" t="s">
        <v>9</v>
      </c>
      <c r="C13" s="18" t="s">
        <v>85</v>
      </c>
    </row>
    <row r="14" spans="1:13" x14ac:dyDescent="0.25">
      <c r="A14" s="18" t="s">
        <v>85</v>
      </c>
      <c r="B14" s="18" t="s">
        <v>9</v>
      </c>
      <c r="C14" s="18" t="s">
        <v>85</v>
      </c>
    </row>
    <row r="15" spans="1:13" x14ac:dyDescent="0.25">
      <c r="A15" s="18" t="s">
        <v>85</v>
      </c>
      <c r="B15" s="18" t="s">
        <v>9</v>
      </c>
      <c r="C15" s="18" t="s">
        <v>85</v>
      </c>
    </row>
    <row r="16" spans="1:13" x14ac:dyDescent="0.25">
      <c r="A16" s="18" t="s">
        <v>85</v>
      </c>
      <c r="B16" s="18" t="s">
        <v>9</v>
      </c>
      <c r="C16" s="18" t="s">
        <v>85</v>
      </c>
      <c r="M16" s="1">
        <v>11</v>
      </c>
    </row>
    <row r="17" spans="1:3" x14ac:dyDescent="0.25">
      <c r="A17" s="18" t="s">
        <v>85</v>
      </c>
      <c r="B17" s="18" t="s">
        <v>10</v>
      </c>
      <c r="C17" s="18" t="s">
        <v>85</v>
      </c>
    </row>
    <row r="18" spans="1:3" x14ac:dyDescent="0.25">
      <c r="A18" s="18"/>
      <c r="B18" s="18"/>
      <c r="C18" s="18"/>
    </row>
    <row r="19" spans="1:3" x14ac:dyDescent="0.25">
      <c r="A19" s="18"/>
      <c r="B19" s="18"/>
      <c r="C19" s="18"/>
    </row>
    <row r="20" spans="1:3" x14ac:dyDescent="0.25">
      <c r="A20" s="18"/>
      <c r="B20" s="18"/>
      <c r="C20" s="18"/>
    </row>
    <row r="21" spans="1:3" x14ac:dyDescent="0.25">
      <c r="A21" s="18"/>
      <c r="B21" s="18"/>
      <c r="C21" s="18"/>
    </row>
    <row r="22" spans="1:3" x14ac:dyDescent="0.25">
      <c r="A22" s="18"/>
      <c r="B22" s="18"/>
      <c r="C22" s="18"/>
    </row>
    <row r="23" spans="1:3" x14ac:dyDescent="0.25">
      <c r="A23" s="18"/>
      <c r="B23" s="18"/>
      <c r="C23" s="18"/>
    </row>
    <row r="24" spans="1:3" x14ac:dyDescent="0.25">
      <c r="A24" s="18"/>
      <c r="B24" s="18"/>
      <c r="C24" s="18"/>
    </row>
    <row r="25" spans="1:3" x14ac:dyDescent="0.25">
      <c r="A25" s="18"/>
      <c r="B25" s="18"/>
      <c r="C25" s="18"/>
    </row>
    <row r="26" spans="1:3" x14ac:dyDescent="0.25">
      <c r="A26" s="18"/>
      <c r="B26" s="18"/>
      <c r="C26" s="18"/>
    </row>
    <row r="27" spans="1:3" x14ac:dyDescent="0.25">
      <c r="A27" s="18"/>
      <c r="B27" s="18"/>
      <c r="C27" s="18"/>
    </row>
    <row r="28" spans="1:3" x14ac:dyDescent="0.25">
      <c r="A28" s="18"/>
      <c r="B28" s="18"/>
      <c r="C28" s="18"/>
    </row>
    <row r="29" spans="1:3" x14ac:dyDescent="0.25">
      <c r="A29" s="18"/>
      <c r="B29" s="18"/>
      <c r="C29" s="18"/>
    </row>
    <row r="30" spans="1:3" x14ac:dyDescent="0.25">
      <c r="A30" s="18"/>
      <c r="B30" s="18"/>
      <c r="C30" s="18"/>
    </row>
    <row r="31" spans="1:3" x14ac:dyDescent="0.25">
      <c r="A31" s="18"/>
      <c r="B31" s="18"/>
      <c r="C31" s="18"/>
    </row>
    <row r="32" spans="1:3" x14ac:dyDescent="0.25">
      <c r="A32" s="18"/>
      <c r="B32" s="18"/>
      <c r="C32" s="18"/>
    </row>
    <row r="33" spans="1:3" x14ac:dyDescent="0.25">
      <c r="A33" s="18"/>
      <c r="B33" s="18"/>
      <c r="C33" s="18"/>
    </row>
    <row r="34" spans="1:3" x14ac:dyDescent="0.25">
      <c r="A34" s="18"/>
      <c r="B34" s="18"/>
      <c r="C34" s="18"/>
    </row>
    <row r="35" spans="1:3" x14ac:dyDescent="0.25">
      <c r="A35" s="18"/>
      <c r="B35" s="18"/>
      <c r="C35" s="18"/>
    </row>
    <row r="36" spans="1:3" x14ac:dyDescent="0.25">
      <c r="A36" s="18"/>
      <c r="B36" s="18"/>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c r="B43" s="18"/>
      <c r="C43" s="18"/>
    </row>
    <row r="44" spans="1:3" x14ac:dyDescent="0.25">
      <c r="A44" s="18"/>
      <c r="B44" s="18"/>
      <c r="C44" s="18"/>
    </row>
    <row r="45" spans="1:3" x14ac:dyDescent="0.25">
      <c r="A45" s="18"/>
      <c r="B45" s="18"/>
      <c r="C45" s="18"/>
    </row>
    <row r="46" spans="1:3" x14ac:dyDescent="0.25">
      <c r="A46" s="18"/>
      <c r="B46" s="18"/>
      <c r="C46" s="18"/>
    </row>
    <row r="47" spans="1:3" x14ac:dyDescent="0.25">
      <c r="A47" s="18"/>
      <c r="B47" s="18"/>
      <c r="C47" s="18"/>
    </row>
    <row r="48" spans="1:3" x14ac:dyDescent="0.25">
      <c r="A48" s="18"/>
      <c r="B48" s="18"/>
      <c r="C48" s="18"/>
    </row>
    <row r="49" spans="1:3" x14ac:dyDescent="0.25">
      <c r="A49" s="18"/>
      <c r="B49" s="18"/>
      <c r="C49" s="18"/>
    </row>
    <row r="50" spans="1:3" x14ac:dyDescent="0.25">
      <c r="A50" s="18"/>
      <c r="B50" s="18"/>
      <c r="C50" s="18"/>
    </row>
    <row r="51" spans="1:3" x14ac:dyDescent="0.25">
      <c r="A51" s="18"/>
      <c r="B51" s="18"/>
      <c r="C51" s="18"/>
    </row>
    <row r="52" spans="1:3" x14ac:dyDescent="0.25">
      <c r="A52" s="18"/>
      <c r="B52" s="18"/>
      <c r="C52" s="18"/>
    </row>
    <row r="53" spans="1:3" x14ac:dyDescent="0.25">
      <c r="A53" s="18"/>
      <c r="B53" s="18"/>
      <c r="C53" s="18"/>
    </row>
    <row r="54" spans="1:3" x14ac:dyDescent="0.25">
      <c r="A54" s="18"/>
      <c r="B54" s="18"/>
      <c r="C54" s="18"/>
    </row>
    <row r="55" spans="1:3" x14ac:dyDescent="0.25">
      <c r="A55" s="18"/>
      <c r="B55" s="18"/>
      <c r="C55" s="18"/>
    </row>
    <row r="56" spans="1:3" x14ac:dyDescent="0.25">
      <c r="A56" s="18"/>
      <c r="B56" s="18"/>
      <c r="C56" s="18"/>
    </row>
    <row r="57" spans="1:3" x14ac:dyDescent="0.25">
      <c r="A57" s="18"/>
      <c r="B57" s="18"/>
      <c r="C57" s="18"/>
    </row>
    <row r="58" spans="1:3" x14ac:dyDescent="0.25">
      <c r="A58" s="18"/>
      <c r="B58" s="18"/>
      <c r="C58" s="18"/>
    </row>
    <row r="59" spans="1:3" x14ac:dyDescent="0.25">
      <c r="A59" s="18"/>
      <c r="B59" s="18"/>
      <c r="C59" s="18"/>
    </row>
    <row r="60" spans="1:3" x14ac:dyDescent="0.25">
      <c r="A60" s="18"/>
      <c r="B60" s="18"/>
      <c r="C60" s="18"/>
    </row>
    <row r="61" spans="1:3" x14ac:dyDescent="0.25">
      <c r="A61" s="18"/>
      <c r="B61" s="18"/>
      <c r="C61" s="18"/>
    </row>
    <row r="62" spans="1:3" x14ac:dyDescent="0.25">
      <c r="A62" s="18"/>
      <c r="B62" s="18"/>
      <c r="C62" s="18"/>
    </row>
    <row r="63" spans="1:3" x14ac:dyDescent="0.25">
      <c r="A63" s="18"/>
      <c r="B63" s="18"/>
      <c r="C63" s="18"/>
    </row>
    <row r="64" spans="1:3" x14ac:dyDescent="0.25">
      <c r="A64" s="18"/>
      <c r="B64" s="18"/>
      <c r="C64" s="18"/>
    </row>
    <row r="65" spans="1:3" x14ac:dyDescent="0.25">
      <c r="A65" s="18"/>
      <c r="B65" s="18"/>
      <c r="C65" s="18"/>
    </row>
    <row r="66" spans="1:3" x14ac:dyDescent="0.25">
      <c r="A66" s="18"/>
      <c r="B66" s="18"/>
      <c r="C66" s="18"/>
    </row>
    <row r="67" spans="1:3" x14ac:dyDescent="0.25">
      <c r="A67" s="18"/>
      <c r="B67" s="18"/>
      <c r="C67" s="18"/>
    </row>
    <row r="68" spans="1:3" x14ac:dyDescent="0.25">
      <c r="A68" s="18"/>
      <c r="B68" s="18"/>
      <c r="C68" s="18"/>
    </row>
    <row r="69" spans="1:3" x14ac:dyDescent="0.25">
      <c r="A69" s="18"/>
      <c r="B69" s="18"/>
      <c r="C69" s="18"/>
    </row>
    <row r="70" spans="1:3" x14ac:dyDescent="0.25">
      <c r="A70" s="18"/>
      <c r="B70" s="18"/>
      <c r="C70" s="18"/>
    </row>
    <row r="71" spans="1:3" x14ac:dyDescent="0.25">
      <c r="A71" s="18"/>
      <c r="B71" s="18"/>
      <c r="C71" s="18"/>
    </row>
    <row r="72" spans="1:3" x14ac:dyDescent="0.25">
      <c r="A72" s="18"/>
      <c r="B72" s="18"/>
      <c r="C72" s="18"/>
    </row>
    <row r="73" spans="1:3" x14ac:dyDescent="0.25">
      <c r="A73" s="18"/>
      <c r="B73" s="18"/>
      <c r="C73" s="18"/>
    </row>
    <row r="74" spans="1:3" x14ac:dyDescent="0.25">
      <c r="A74" s="18"/>
      <c r="B74" s="18"/>
      <c r="C74" s="18"/>
    </row>
  </sheetData>
  <sheetProtection insertRows="0" deleteRows="0" selectLockedCells="1" sort="0" autoFilter="0"/>
  <sortState ref="A3:C17">
    <sortCondition ref="A3:A17"/>
  </sortState>
  <dataValidations count="1">
    <dataValidation type="list" allowBlank="1" showInputMessage="1" showErrorMessage="1" sqref="B3:B74">
      <formula1>Type</formula1>
    </dataValidation>
  </dataValidations>
  <pageMargins left="0.7" right="0.7" top="0.75" bottom="0.75" header="0.3" footer="0.3"/>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showGridLines="0" showWhiteSpace="0" workbookViewId="0">
      <selection activeCell="D3" sqref="D3"/>
    </sheetView>
  </sheetViews>
  <sheetFormatPr baseColWidth="10" defaultColWidth="8.85546875" defaultRowHeight="15" x14ac:dyDescent="0.25"/>
  <cols>
    <col min="1" max="1" width="3.42578125" style="16" customWidth="1"/>
    <col min="2" max="2" width="25.42578125" style="1" customWidth="1"/>
    <col min="3" max="3" width="57" style="1" customWidth="1"/>
    <col min="4" max="4" width="13" style="1" customWidth="1"/>
    <col min="5" max="5" width="21.42578125" style="1" customWidth="1"/>
    <col min="6" max="6" width="9.85546875" style="1" customWidth="1"/>
    <col min="7" max="7" width="53.140625" style="1" customWidth="1"/>
    <col min="8" max="8" width="58.42578125" style="1" bestFit="1" customWidth="1"/>
    <col min="9" max="16384" width="8.85546875" style="1"/>
  </cols>
  <sheetData>
    <row r="1" spans="1:8" ht="71.25" customHeight="1" x14ac:dyDescent="0.25">
      <c r="B1" s="10"/>
      <c r="C1" s="24"/>
      <c r="D1" s="24"/>
      <c r="E1" s="24"/>
      <c r="F1" s="11"/>
    </row>
    <row r="2" spans="1:8" s="2" customFormat="1" ht="17.100000000000001" customHeight="1" x14ac:dyDescent="0.25">
      <c r="A2" s="23" t="s">
        <v>12</v>
      </c>
      <c r="B2" s="22" t="s">
        <v>7</v>
      </c>
      <c r="C2" s="22" t="s">
        <v>13</v>
      </c>
      <c r="D2" s="22" t="s">
        <v>14</v>
      </c>
      <c r="E2" s="22" t="s">
        <v>15</v>
      </c>
      <c r="F2" s="22" t="s">
        <v>16</v>
      </c>
      <c r="G2" s="22" t="s">
        <v>17</v>
      </c>
      <c r="H2" s="22" t="s">
        <v>18</v>
      </c>
    </row>
    <row r="3" spans="1:8" x14ac:dyDescent="0.25">
      <c r="A3" s="17">
        <v>1</v>
      </c>
      <c r="B3" s="18" t="s">
        <v>85</v>
      </c>
      <c r="C3" s="18" t="s">
        <v>85</v>
      </c>
      <c r="D3" s="18" t="s">
        <v>19</v>
      </c>
      <c r="E3" s="18" t="s">
        <v>24</v>
      </c>
      <c r="F3" s="18" t="s">
        <v>29</v>
      </c>
      <c r="G3" s="18" t="s">
        <v>85</v>
      </c>
      <c r="H3" s="18"/>
    </row>
    <row r="4" spans="1:8" x14ac:dyDescent="0.25">
      <c r="A4" s="17">
        <f>A3+1</f>
        <v>2</v>
      </c>
      <c r="B4" s="18" t="s">
        <v>85</v>
      </c>
      <c r="C4" s="18" t="s">
        <v>85</v>
      </c>
      <c r="D4" s="18" t="s">
        <v>22</v>
      </c>
      <c r="E4" s="18" t="s">
        <v>24</v>
      </c>
      <c r="F4" s="18" t="s">
        <v>31</v>
      </c>
      <c r="G4" s="18" t="s">
        <v>85</v>
      </c>
      <c r="H4" s="18" t="s">
        <v>85</v>
      </c>
    </row>
    <row r="5" spans="1:8" x14ac:dyDescent="0.25">
      <c r="A5" s="17">
        <f t="shared" ref="A5:A68" si="0">A4+1</f>
        <v>3</v>
      </c>
      <c r="B5" s="18" t="s">
        <v>85</v>
      </c>
      <c r="C5" s="18" t="s">
        <v>85</v>
      </c>
      <c r="D5" s="18" t="s">
        <v>19</v>
      </c>
      <c r="E5" s="18" t="s">
        <v>26</v>
      </c>
      <c r="F5" s="18" t="s">
        <v>29</v>
      </c>
      <c r="G5" s="18" t="s">
        <v>85</v>
      </c>
      <c r="H5" s="18" t="s">
        <v>85</v>
      </c>
    </row>
    <row r="6" spans="1:8" x14ac:dyDescent="0.25">
      <c r="A6" s="17">
        <f t="shared" si="0"/>
        <v>4</v>
      </c>
      <c r="B6" s="18" t="s">
        <v>85</v>
      </c>
      <c r="C6" s="18" t="s">
        <v>85</v>
      </c>
      <c r="D6" s="28" t="s">
        <v>19</v>
      </c>
      <c r="E6" s="28" t="s">
        <v>24</v>
      </c>
      <c r="F6" s="28" t="s">
        <v>29</v>
      </c>
      <c r="G6" s="18" t="s">
        <v>85</v>
      </c>
      <c r="H6" s="18" t="s">
        <v>85</v>
      </c>
    </row>
    <row r="7" spans="1:8" x14ac:dyDescent="0.25">
      <c r="A7" s="17">
        <f t="shared" si="0"/>
        <v>5</v>
      </c>
      <c r="B7" s="18" t="s">
        <v>85</v>
      </c>
      <c r="C7" s="18" t="s">
        <v>85</v>
      </c>
      <c r="D7" s="28" t="s">
        <v>19</v>
      </c>
      <c r="E7" s="28" t="s">
        <v>24</v>
      </c>
      <c r="F7" s="28" t="s">
        <v>29</v>
      </c>
      <c r="G7" s="18" t="s">
        <v>85</v>
      </c>
      <c r="H7" s="18" t="s">
        <v>85</v>
      </c>
    </row>
    <row r="8" spans="1:8" x14ac:dyDescent="0.25">
      <c r="A8" s="17">
        <f t="shared" si="0"/>
        <v>6</v>
      </c>
      <c r="B8" s="18" t="s">
        <v>85</v>
      </c>
      <c r="C8" s="18" t="s">
        <v>85</v>
      </c>
      <c r="D8" s="25" t="s">
        <v>21</v>
      </c>
      <c r="E8" s="25" t="s">
        <v>24</v>
      </c>
      <c r="F8" s="25" t="s">
        <v>30</v>
      </c>
      <c r="G8" s="18" t="s">
        <v>85</v>
      </c>
      <c r="H8" s="18" t="s">
        <v>85</v>
      </c>
    </row>
    <row r="9" spans="1:8" x14ac:dyDescent="0.25">
      <c r="A9" s="17">
        <f t="shared" si="0"/>
        <v>7</v>
      </c>
      <c r="B9" s="18" t="s">
        <v>85</v>
      </c>
      <c r="C9" s="18" t="s">
        <v>85</v>
      </c>
      <c r="D9" s="28" t="s">
        <v>19</v>
      </c>
      <c r="E9" s="28" t="s">
        <v>24</v>
      </c>
      <c r="F9" s="28" t="s">
        <v>30</v>
      </c>
      <c r="G9" s="18" t="s">
        <v>85</v>
      </c>
      <c r="H9" s="18" t="s">
        <v>85</v>
      </c>
    </row>
    <row r="10" spans="1:8" x14ac:dyDescent="0.25">
      <c r="A10" s="17">
        <f t="shared" si="0"/>
        <v>8</v>
      </c>
      <c r="B10" s="18" t="s">
        <v>85</v>
      </c>
      <c r="C10" s="18" t="s">
        <v>85</v>
      </c>
      <c r="D10" s="25" t="s">
        <v>21</v>
      </c>
      <c r="E10" s="25" t="s">
        <v>24</v>
      </c>
      <c r="F10" s="25" t="s">
        <v>29</v>
      </c>
      <c r="G10" s="18" t="s">
        <v>85</v>
      </c>
      <c r="H10" s="18" t="s">
        <v>85</v>
      </c>
    </row>
    <row r="11" spans="1:8" x14ac:dyDescent="0.25">
      <c r="A11" s="17">
        <f t="shared" si="0"/>
        <v>9</v>
      </c>
      <c r="B11" s="18" t="s">
        <v>85</v>
      </c>
      <c r="C11" s="18" t="s">
        <v>85</v>
      </c>
      <c r="D11" s="28" t="s">
        <v>19</v>
      </c>
      <c r="E11" s="28" t="s">
        <v>25</v>
      </c>
      <c r="F11" s="28" t="s">
        <v>30</v>
      </c>
      <c r="G11" s="18" t="s">
        <v>85</v>
      </c>
      <c r="H11" s="18" t="s">
        <v>85</v>
      </c>
    </row>
    <row r="12" spans="1:8" x14ac:dyDescent="0.25">
      <c r="A12" s="17">
        <f t="shared" si="0"/>
        <v>10</v>
      </c>
      <c r="B12" s="18" t="s">
        <v>85</v>
      </c>
      <c r="C12" s="18" t="s">
        <v>85</v>
      </c>
      <c r="D12" s="30" t="s">
        <v>19</v>
      </c>
      <c r="E12" s="30" t="s">
        <v>26</v>
      </c>
      <c r="F12" s="30" t="s">
        <v>30</v>
      </c>
      <c r="G12" s="18" t="s">
        <v>85</v>
      </c>
      <c r="H12" s="18" t="s">
        <v>85</v>
      </c>
    </row>
    <row r="13" spans="1:8" x14ac:dyDescent="0.25">
      <c r="A13" s="17">
        <f t="shared" si="0"/>
        <v>11</v>
      </c>
      <c r="B13" s="18" t="s">
        <v>85</v>
      </c>
      <c r="C13" s="18" t="s">
        <v>85</v>
      </c>
      <c r="D13" s="30" t="s">
        <v>19</v>
      </c>
      <c r="E13" s="30" t="s">
        <v>26</v>
      </c>
      <c r="F13" s="30" t="s">
        <v>30</v>
      </c>
      <c r="G13" s="18" t="s">
        <v>85</v>
      </c>
      <c r="H13" s="18" t="s">
        <v>85</v>
      </c>
    </row>
    <row r="14" spans="1:8" x14ac:dyDescent="0.25">
      <c r="A14" s="17">
        <f t="shared" si="0"/>
        <v>12</v>
      </c>
      <c r="B14" s="18" t="s">
        <v>85</v>
      </c>
      <c r="C14" s="18" t="s">
        <v>85</v>
      </c>
      <c r="D14" s="30" t="s">
        <v>19</v>
      </c>
      <c r="E14" s="30" t="s">
        <v>26</v>
      </c>
      <c r="F14" s="30" t="s">
        <v>30</v>
      </c>
      <c r="G14" s="18" t="s">
        <v>85</v>
      </c>
      <c r="H14" s="18" t="s">
        <v>85</v>
      </c>
    </row>
    <row r="15" spans="1:8" x14ac:dyDescent="0.25">
      <c r="A15" s="17">
        <f t="shared" si="0"/>
        <v>13</v>
      </c>
      <c r="B15" s="18" t="s">
        <v>85</v>
      </c>
      <c r="C15" s="18" t="s">
        <v>85</v>
      </c>
      <c r="D15" s="29" t="s">
        <v>19</v>
      </c>
      <c r="E15" s="29" t="s">
        <v>26</v>
      </c>
      <c r="F15" s="29" t="s">
        <v>30</v>
      </c>
      <c r="G15" s="18" t="s">
        <v>85</v>
      </c>
      <c r="H15" s="18" t="s">
        <v>85</v>
      </c>
    </row>
    <row r="16" spans="1:8" x14ac:dyDescent="0.25">
      <c r="A16" s="17">
        <f t="shared" si="0"/>
        <v>14</v>
      </c>
      <c r="B16" s="18" t="s">
        <v>85</v>
      </c>
      <c r="C16" s="18" t="s">
        <v>85</v>
      </c>
      <c r="D16" s="29" t="s">
        <v>22</v>
      </c>
      <c r="E16" s="29" t="s">
        <v>26</v>
      </c>
      <c r="F16" s="29" t="s">
        <v>31</v>
      </c>
      <c r="G16" s="18" t="s">
        <v>85</v>
      </c>
      <c r="H16" s="18" t="s">
        <v>85</v>
      </c>
    </row>
    <row r="17" spans="1:8" x14ac:dyDescent="0.25">
      <c r="A17" s="17">
        <f t="shared" si="0"/>
        <v>15</v>
      </c>
      <c r="B17" s="18" t="s">
        <v>85</v>
      </c>
      <c r="C17" s="18" t="s">
        <v>85</v>
      </c>
      <c r="D17" s="25" t="s">
        <v>21</v>
      </c>
      <c r="E17" s="25" t="s">
        <v>26</v>
      </c>
      <c r="F17" s="25" t="s">
        <v>31</v>
      </c>
      <c r="G17" s="18" t="s">
        <v>85</v>
      </c>
      <c r="H17" s="18" t="s">
        <v>85</v>
      </c>
    </row>
    <row r="18" spans="1:8" x14ac:dyDescent="0.25">
      <c r="A18" s="17">
        <f t="shared" si="0"/>
        <v>16</v>
      </c>
      <c r="B18" s="18" t="s">
        <v>85</v>
      </c>
      <c r="C18" s="18" t="s">
        <v>85</v>
      </c>
      <c r="D18" s="29" t="s">
        <v>19</v>
      </c>
      <c r="E18" s="29" t="s">
        <v>24</v>
      </c>
      <c r="F18" s="29" t="s">
        <v>29</v>
      </c>
      <c r="G18" s="18" t="s">
        <v>85</v>
      </c>
      <c r="H18" s="18"/>
    </row>
    <row r="19" spans="1:8" x14ac:dyDescent="0.25">
      <c r="A19" s="17">
        <f t="shared" si="0"/>
        <v>17</v>
      </c>
      <c r="B19" s="18" t="s">
        <v>85</v>
      </c>
      <c r="C19" s="18" t="s">
        <v>85</v>
      </c>
      <c r="D19" s="18" t="s">
        <v>19</v>
      </c>
      <c r="E19" s="18" t="s">
        <v>24</v>
      </c>
      <c r="F19" s="18" t="s">
        <v>29</v>
      </c>
      <c r="G19" s="18" t="s">
        <v>85</v>
      </c>
      <c r="H19" s="18"/>
    </row>
    <row r="20" spans="1:8" x14ac:dyDescent="0.25">
      <c r="A20" s="17">
        <f t="shared" si="0"/>
        <v>18</v>
      </c>
      <c r="B20" s="18" t="s">
        <v>85</v>
      </c>
      <c r="C20" s="18" t="s">
        <v>85</v>
      </c>
      <c r="D20" s="18" t="s">
        <v>19</v>
      </c>
      <c r="E20" s="18" t="s">
        <v>24</v>
      </c>
      <c r="F20" s="18" t="s">
        <v>29</v>
      </c>
      <c r="G20" s="18" t="s">
        <v>85</v>
      </c>
      <c r="H20" s="18"/>
    </row>
    <row r="21" spans="1:8" x14ac:dyDescent="0.25">
      <c r="A21" s="17">
        <f t="shared" si="0"/>
        <v>19</v>
      </c>
      <c r="B21" s="18" t="s">
        <v>85</v>
      </c>
      <c r="C21" s="18" t="s">
        <v>85</v>
      </c>
      <c r="D21" s="18" t="s">
        <v>19</v>
      </c>
      <c r="E21" s="18" t="s">
        <v>24</v>
      </c>
      <c r="F21" s="18" t="s">
        <v>29</v>
      </c>
      <c r="G21" s="18" t="s">
        <v>85</v>
      </c>
      <c r="H21" s="18"/>
    </row>
    <row r="22" spans="1:8" x14ac:dyDescent="0.25">
      <c r="A22" s="17">
        <f t="shared" si="0"/>
        <v>20</v>
      </c>
      <c r="B22" s="18" t="s">
        <v>85</v>
      </c>
      <c r="C22" s="18" t="s">
        <v>85</v>
      </c>
      <c r="D22" s="18" t="s">
        <v>19</v>
      </c>
      <c r="E22" s="18" t="s">
        <v>24</v>
      </c>
      <c r="F22" s="18" t="s">
        <v>29</v>
      </c>
      <c r="G22" s="18" t="s">
        <v>85</v>
      </c>
      <c r="H22" s="18" t="s">
        <v>85</v>
      </c>
    </row>
    <row r="23" spans="1:8" x14ac:dyDescent="0.25">
      <c r="A23" s="17">
        <f t="shared" si="0"/>
        <v>21</v>
      </c>
      <c r="B23" s="18" t="s">
        <v>85</v>
      </c>
      <c r="C23" s="18" t="s">
        <v>85</v>
      </c>
      <c r="D23" s="18" t="s">
        <v>19</v>
      </c>
      <c r="E23" s="18" t="s">
        <v>26</v>
      </c>
      <c r="F23" s="18" t="s">
        <v>30</v>
      </c>
      <c r="G23" s="18" t="s">
        <v>85</v>
      </c>
      <c r="H23" s="18" t="s">
        <v>85</v>
      </c>
    </row>
    <row r="24" spans="1:8" x14ac:dyDescent="0.25">
      <c r="A24" s="17">
        <f t="shared" si="0"/>
        <v>22</v>
      </c>
      <c r="B24" s="18" t="s">
        <v>85</v>
      </c>
      <c r="C24" s="18" t="s">
        <v>85</v>
      </c>
      <c r="D24" s="18" t="s">
        <v>19</v>
      </c>
      <c r="E24" s="18" t="s">
        <v>26</v>
      </c>
      <c r="F24" s="18" t="s">
        <v>30</v>
      </c>
      <c r="G24" s="18" t="s">
        <v>85</v>
      </c>
      <c r="H24" s="18" t="s">
        <v>85</v>
      </c>
    </row>
    <row r="25" spans="1:8" x14ac:dyDescent="0.25">
      <c r="A25" s="17">
        <f t="shared" si="0"/>
        <v>23</v>
      </c>
      <c r="B25" s="18" t="s">
        <v>85</v>
      </c>
      <c r="C25" s="18" t="s">
        <v>85</v>
      </c>
      <c r="D25" s="18" t="s">
        <v>19</v>
      </c>
      <c r="E25" s="18" t="s">
        <v>26</v>
      </c>
      <c r="F25" s="18" t="s">
        <v>30</v>
      </c>
      <c r="G25" s="18" t="s">
        <v>85</v>
      </c>
      <c r="H25" s="18" t="s">
        <v>85</v>
      </c>
    </row>
    <row r="26" spans="1:8" x14ac:dyDescent="0.25">
      <c r="A26" s="17">
        <f t="shared" si="0"/>
        <v>24</v>
      </c>
      <c r="B26" s="18" t="s">
        <v>85</v>
      </c>
      <c r="C26" s="18" t="s">
        <v>85</v>
      </c>
      <c r="D26" s="26" t="s">
        <v>19</v>
      </c>
      <c r="E26" s="26" t="s">
        <v>26</v>
      </c>
      <c r="F26" s="26" t="s">
        <v>30</v>
      </c>
      <c r="G26" s="18" t="s">
        <v>85</v>
      </c>
      <c r="H26" s="18" t="s">
        <v>85</v>
      </c>
    </row>
    <row r="27" spans="1:8" x14ac:dyDescent="0.25">
      <c r="A27" s="17">
        <f t="shared" si="0"/>
        <v>25</v>
      </c>
      <c r="B27" s="18" t="s">
        <v>85</v>
      </c>
      <c r="C27" s="18" t="s">
        <v>85</v>
      </c>
      <c r="D27" s="26" t="s">
        <v>19</v>
      </c>
      <c r="E27" s="26" t="s">
        <v>27</v>
      </c>
      <c r="F27" s="26" t="s">
        <v>30</v>
      </c>
      <c r="G27" s="18" t="s">
        <v>85</v>
      </c>
      <c r="H27" s="18" t="s">
        <v>85</v>
      </c>
    </row>
    <row r="28" spans="1:8" x14ac:dyDescent="0.25">
      <c r="A28" s="17">
        <f t="shared" si="0"/>
        <v>26</v>
      </c>
      <c r="B28" s="18" t="s">
        <v>85</v>
      </c>
      <c r="C28" s="18" t="s">
        <v>85</v>
      </c>
      <c r="D28" s="26" t="s">
        <v>19</v>
      </c>
      <c r="E28" s="26" t="s">
        <v>27</v>
      </c>
      <c r="F28" s="26" t="s">
        <v>30</v>
      </c>
      <c r="G28" s="18" t="s">
        <v>85</v>
      </c>
      <c r="H28" s="18" t="s">
        <v>85</v>
      </c>
    </row>
    <row r="29" spans="1:8" x14ac:dyDescent="0.25">
      <c r="A29" s="17">
        <f t="shared" si="0"/>
        <v>27</v>
      </c>
      <c r="B29" s="18" t="s">
        <v>85</v>
      </c>
      <c r="C29" s="18" t="s">
        <v>85</v>
      </c>
      <c r="D29" s="26" t="s">
        <v>22</v>
      </c>
      <c r="E29" s="26" t="s">
        <v>27</v>
      </c>
      <c r="F29" s="26" t="s">
        <v>30</v>
      </c>
      <c r="G29" s="18" t="s">
        <v>85</v>
      </c>
      <c r="H29" s="18" t="s">
        <v>85</v>
      </c>
    </row>
    <row r="30" spans="1:8" x14ac:dyDescent="0.25">
      <c r="A30" s="17">
        <f t="shared" si="0"/>
        <v>28</v>
      </c>
      <c r="B30" s="18" t="s">
        <v>85</v>
      </c>
      <c r="C30" s="18" t="s">
        <v>85</v>
      </c>
      <c r="D30" s="26" t="s">
        <v>19</v>
      </c>
      <c r="E30" s="26" t="s">
        <v>24</v>
      </c>
      <c r="F30" s="26" t="s">
        <v>31</v>
      </c>
      <c r="G30" s="18" t="s">
        <v>85</v>
      </c>
      <c r="H30" s="18"/>
    </row>
    <row r="31" spans="1:8" x14ac:dyDescent="0.25">
      <c r="A31" s="17">
        <f t="shared" si="0"/>
        <v>29</v>
      </c>
      <c r="B31" s="18" t="s">
        <v>85</v>
      </c>
      <c r="C31" s="18" t="s">
        <v>85</v>
      </c>
      <c r="D31" s="26" t="s">
        <v>19</v>
      </c>
      <c r="E31" s="26" t="s">
        <v>24</v>
      </c>
      <c r="F31" s="26" t="s">
        <v>31</v>
      </c>
      <c r="G31" s="18" t="s">
        <v>85</v>
      </c>
      <c r="H31" s="18" t="s">
        <v>85</v>
      </c>
    </row>
    <row r="32" spans="1:8" x14ac:dyDescent="0.25">
      <c r="A32" s="17">
        <f t="shared" si="0"/>
        <v>30</v>
      </c>
      <c r="B32" s="18" t="s">
        <v>85</v>
      </c>
      <c r="C32" s="18" t="s">
        <v>85</v>
      </c>
      <c r="D32" s="27" t="s">
        <v>19</v>
      </c>
      <c r="E32" s="27" t="s">
        <v>26</v>
      </c>
      <c r="F32" s="27" t="s">
        <v>29</v>
      </c>
      <c r="G32" s="18" t="s">
        <v>85</v>
      </c>
      <c r="H32" s="18" t="s">
        <v>85</v>
      </c>
    </row>
    <row r="33" spans="1:8" x14ac:dyDescent="0.25">
      <c r="A33" s="17">
        <f t="shared" si="0"/>
        <v>31</v>
      </c>
      <c r="B33" s="18" t="s">
        <v>86</v>
      </c>
      <c r="C33" s="18" t="s">
        <v>85</v>
      </c>
      <c r="D33" s="27" t="s">
        <v>19</v>
      </c>
      <c r="E33" s="27" t="s">
        <v>26</v>
      </c>
      <c r="F33" s="27" t="s">
        <v>30</v>
      </c>
      <c r="G33" s="18" t="s">
        <v>85</v>
      </c>
      <c r="H33" s="18" t="s">
        <v>85</v>
      </c>
    </row>
    <row r="34" spans="1:8" x14ac:dyDescent="0.25">
      <c r="A34" s="17">
        <f t="shared" si="0"/>
        <v>32</v>
      </c>
      <c r="B34" s="18" t="s">
        <v>85</v>
      </c>
      <c r="C34" s="18" t="s">
        <v>85</v>
      </c>
      <c r="D34" s="25" t="s">
        <v>21</v>
      </c>
      <c r="E34" s="25" t="s">
        <v>26</v>
      </c>
      <c r="F34" s="25" t="s">
        <v>30</v>
      </c>
      <c r="G34" s="18" t="s">
        <v>85</v>
      </c>
      <c r="H34" s="18" t="s">
        <v>85</v>
      </c>
    </row>
    <row r="35" spans="1:8" x14ac:dyDescent="0.25">
      <c r="A35" s="17">
        <f t="shared" si="0"/>
        <v>33</v>
      </c>
      <c r="B35" s="18" t="s">
        <v>85</v>
      </c>
      <c r="C35" s="18" t="s">
        <v>85</v>
      </c>
      <c r="D35" s="27" t="s">
        <v>19</v>
      </c>
      <c r="E35" s="27" t="s">
        <v>24</v>
      </c>
      <c r="F35" s="27" t="s">
        <v>30</v>
      </c>
      <c r="G35" s="18" t="s">
        <v>85</v>
      </c>
      <c r="H35" s="18" t="s">
        <v>85</v>
      </c>
    </row>
    <row r="36" spans="1:8" x14ac:dyDescent="0.25">
      <c r="A36" s="17">
        <f t="shared" si="0"/>
        <v>34</v>
      </c>
      <c r="B36" s="18" t="s">
        <v>85</v>
      </c>
      <c r="C36" s="18" t="s">
        <v>85</v>
      </c>
      <c r="D36" s="27" t="s">
        <v>19</v>
      </c>
      <c r="E36" s="27" t="s">
        <v>24</v>
      </c>
      <c r="F36" s="27" t="s">
        <v>30</v>
      </c>
      <c r="G36" s="18" t="s">
        <v>85</v>
      </c>
      <c r="H36" s="18"/>
    </row>
    <row r="37" spans="1:8" x14ac:dyDescent="0.25">
      <c r="A37" s="17">
        <f t="shared" si="0"/>
        <v>35</v>
      </c>
      <c r="B37" s="18"/>
      <c r="C37" s="19"/>
      <c r="D37" s="18"/>
      <c r="E37" s="18"/>
      <c r="F37" s="18"/>
      <c r="G37" s="18"/>
      <c r="H37" s="18"/>
    </row>
    <row r="38" spans="1:8" x14ac:dyDescent="0.25">
      <c r="A38" s="17">
        <f t="shared" si="0"/>
        <v>36</v>
      </c>
      <c r="B38" s="20"/>
      <c r="C38" s="19"/>
      <c r="D38" s="18"/>
      <c r="E38" s="18"/>
      <c r="F38" s="18"/>
      <c r="G38" s="18"/>
      <c r="H38" s="18"/>
    </row>
    <row r="39" spans="1:8" x14ac:dyDescent="0.25">
      <c r="A39" s="17">
        <f t="shared" si="0"/>
        <v>37</v>
      </c>
      <c r="B39" s="18"/>
      <c r="C39" s="19"/>
      <c r="D39" s="18"/>
      <c r="E39" s="18"/>
      <c r="F39" s="18"/>
      <c r="G39" s="18"/>
      <c r="H39" s="18"/>
    </row>
    <row r="40" spans="1:8" x14ac:dyDescent="0.25">
      <c r="A40" s="17">
        <f t="shared" si="0"/>
        <v>38</v>
      </c>
      <c r="B40" s="18"/>
      <c r="C40" s="19"/>
      <c r="D40" s="18"/>
      <c r="E40" s="18"/>
      <c r="F40" s="18"/>
      <c r="G40" s="18"/>
      <c r="H40" s="18"/>
    </row>
    <row r="41" spans="1:8" x14ac:dyDescent="0.25">
      <c r="A41" s="17">
        <f t="shared" si="0"/>
        <v>39</v>
      </c>
      <c r="B41" s="18"/>
      <c r="C41" s="19"/>
      <c r="D41" s="18"/>
      <c r="E41" s="18"/>
      <c r="F41" s="18"/>
      <c r="G41" s="18"/>
      <c r="H41" s="18"/>
    </row>
    <row r="42" spans="1:8" x14ac:dyDescent="0.25">
      <c r="A42" s="17">
        <f t="shared" si="0"/>
        <v>40</v>
      </c>
      <c r="B42" s="18"/>
      <c r="C42" s="19"/>
      <c r="D42" s="18"/>
      <c r="E42" s="18"/>
      <c r="F42" s="18"/>
      <c r="G42" s="18"/>
      <c r="H42" s="18"/>
    </row>
    <row r="43" spans="1:8" x14ac:dyDescent="0.25">
      <c r="A43" s="17">
        <f t="shared" si="0"/>
        <v>41</v>
      </c>
      <c r="B43" s="18"/>
      <c r="C43" s="19"/>
      <c r="D43" s="18"/>
      <c r="E43" s="18"/>
      <c r="F43" s="18"/>
      <c r="G43" s="18"/>
      <c r="H43" s="18"/>
    </row>
    <row r="44" spans="1:8" x14ac:dyDescent="0.25">
      <c r="A44" s="17">
        <f t="shared" si="0"/>
        <v>42</v>
      </c>
      <c r="B44" s="18"/>
      <c r="C44" s="19"/>
      <c r="D44" s="18"/>
      <c r="E44" s="18"/>
      <c r="F44" s="18"/>
      <c r="G44" s="18"/>
      <c r="H44" s="18"/>
    </row>
    <row r="45" spans="1:8" x14ac:dyDescent="0.25">
      <c r="A45" s="17">
        <f t="shared" si="0"/>
        <v>43</v>
      </c>
      <c r="B45" s="18"/>
      <c r="C45" s="19"/>
      <c r="D45" s="18"/>
      <c r="E45" s="18"/>
      <c r="F45" s="18"/>
      <c r="G45" s="18"/>
      <c r="H45" s="18"/>
    </row>
    <row r="46" spans="1:8" x14ac:dyDescent="0.25">
      <c r="A46" s="17">
        <f t="shared" si="0"/>
        <v>44</v>
      </c>
      <c r="B46" s="18"/>
      <c r="C46" s="19"/>
      <c r="D46" s="18"/>
      <c r="E46" s="18"/>
      <c r="F46" s="18"/>
      <c r="G46" s="18"/>
      <c r="H46" s="18"/>
    </row>
    <row r="47" spans="1:8" x14ac:dyDescent="0.25">
      <c r="A47" s="17">
        <f t="shared" si="0"/>
        <v>45</v>
      </c>
      <c r="B47" s="18"/>
      <c r="C47" s="19"/>
      <c r="D47" s="18"/>
      <c r="E47" s="18"/>
      <c r="F47" s="18"/>
      <c r="G47" s="18"/>
      <c r="H47" s="18"/>
    </row>
    <row r="48" spans="1:8" x14ac:dyDescent="0.25">
      <c r="A48" s="17">
        <f t="shared" si="0"/>
        <v>46</v>
      </c>
      <c r="B48" s="18"/>
      <c r="C48" s="19"/>
      <c r="D48" s="18"/>
      <c r="E48" s="18"/>
      <c r="F48" s="18"/>
      <c r="G48" s="18"/>
      <c r="H48" s="18"/>
    </row>
    <row r="49" spans="1:8" x14ac:dyDescent="0.25">
      <c r="A49" s="17">
        <f t="shared" si="0"/>
        <v>47</v>
      </c>
      <c r="B49" s="18"/>
      <c r="C49" s="19"/>
      <c r="D49" s="18"/>
      <c r="E49" s="18"/>
      <c r="F49" s="18"/>
      <c r="G49" s="18"/>
      <c r="H49" s="18"/>
    </row>
    <row r="50" spans="1:8" x14ac:dyDescent="0.25">
      <c r="A50" s="17">
        <f t="shared" si="0"/>
        <v>48</v>
      </c>
      <c r="B50" s="18"/>
      <c r="C50" s="19"/>
      <c r="D50" s="18"/>
      <c r="E50" s="18"/>
      <c r="F50" s="18"/>
      <c r="G50" s="18"/>
      <c r="H50" s="18"/>
    </row>
    <row r="51" spans="1:8" x14ac:dyDescent="0.25">
      <c r="A51" s="17">
        <f t="shared" si="0"/>
        <v>49</v>
      </c>
      <c r="B51" s="18"/>
      <c r="C51" s="19"/>
      <c r="D51" s="18"/>
      <c r="E51" s="18"/>
      <c r="F51" s="18"/>
      <c r="G51" s="18"/>
      <c r="H51" s="18"/>
    </row>
    <row r="52" spans="1:8" x14ac:dyDescent="0.25">
      <c r="A52" s="17">
        <f t="shared" si="0"/>
        <v>50</v>
      </c>
      <c r="B52" s="18"/>
      <c r="C52" s="19"/>
      <c r="D52" s="18"/>
      <c r="E52" s="18"/>
      <c r="F52" s="18"/>
      <c r="G52" s="18"/>
      <c r="H52" s="18"/>
    </row>
    <row r="53" spans="1:8" x14ac:dyDescent="0.25">
      <c r="A53" s="17">
        <f t="shared" si="0"/>
        <v>51</v>
      </c>
      <c r="B53" s="18"/>
      <c r="C53" s="19"/>
      <c r="D53" s="18"/>
      <c r="E53" s="18"/>
      <c r="F53" s="18"/>
      <c r="G53" s="18"/>
      <c r="H53" s="18"/>
    </row>
    <row r="54" spans="1:8" x14ac:dyDescent="0.25">
      <c r="A54" s="17">
        <f t="shared" si="0"/>
        <v>52</v>
      </c>
      <c r="B54" s="18"/>
      <c r="C54" s="19"/>
      <c r="D54" s="18"/>
      <c r="E54" s="18"/>
      <c r="F54" s="18"/>
      <c r="G54" s="18"/>
      <c r="H54" s="18"/>
    </row>
    <row r="55" spans="1:8" x14ac:dyDescent="0.25">
      <c r="A55" s="17">
        <f t="shared" si="0"/>
        <v>53</v>
      </c>
      <c r="B55" s="18"/>
      <c r="C55" s="19"/>
      <c r="D55" s="18"/>
      <c r="E55" s="18"/>
      <c r="F55" s="18"/>
      <c r="G55" s="18"/>
      <c r="H55" s="18"/>
    </row>
    <row r="56" spans="1:8" x14ac:dyDescent="0.25">
      <c r="A56" s="17">
        <f t="shared" si="0"/>
        <v>54</v>
      </c>
      <c r="B56" s="18"/>
      <c r="C56" s="19"/>
      <c r="D56" s="18"/>
      <c r="E56" s="18"/>
      <c r="F56" s="18"/>
      <c r="G56" s="18"/>
      <c r="H56" s="18"/>
    </row>
    <row r="57" spans="1:8" x14ac:dyDescent="0.25">
      <c r="A57" s="17">
        <f t="shared" si="0"/>
        <v>55</v>
      </c>
      <c r="B57" s="18"/>
      <c r="C57" s="19"/>
      <c r="D57" s="18"/>
      <c r="E57" s="18"/>
      <c r="F57" s="18"/>
      <c r="G57" s="18"/>
      <c r="H57" s="18"/>
    </row>
    <row r="58" spans="1:8" x14ac:dyDescent="0.25">
      <c r="A58" s="17">
        <f t="shared" si="0"/>
        <v>56</v>
      </c>
      <c r="B58" s="18"/>
      <c r="C58" s="19"/>
      <c r="D58" s="18"/>
      <c r="E58" s="18"/>
      <c r="F58" s="18"/>
      <c r="G58" s="18"/>
      <c r="H58" s="18"/>
    </row>
    <row r="59" spans="1:8" x14ac:dyDescent="0.25">
      <c r="A59" s="17">
        <f t="shared" si="0"/>
        <v>57</v>
      </c>
      <c r="B59" s="18"/>
      <c r="C59" s="19"/>
      <c r="D59" s="18"/>
      <c r="E59" s="18"/>
      <c r="F59" s="18"/>
      <c r="G59" s="18"/>
      <c r="H59" s="18"/>
    </row>
    <row r="60" spans="1:8" x14ac:dyDescent="0.25">
      <c r="A60" s="17">
        <f t="shared" si="0"/>
        <v>58</v>
      </c>
      <c r="B60" s="18"/>
      <c r="C60" s="19"/>
      <c r="D60" s="18"/>
      <c r="E60" s="18"/>
      <c r="F60" s="18"/>
      <c r="G60" s="18"/>
      <c r="H60" s="18"/>
    </row>
    <row r="61" spans="1:8" x14ac:dyDescent="0.25">
      <c r="A61" s="17">
        <f t="shared" si="0"/>
        <v>59</v>
      </c>
      <c r="B61" s="18"/>
      <c r="C61" s="19"/>
      <c r="D61" s="18"/>
      <c r="E61" s="18"/>
      <c r="F61" s="18"/>
      <c r="G61" s="18"/>
      <c r="H61" s="18"/>
    </row>
    <row r="62" spans="1:8" x14ac:dyDescent="0.25">
      <c r="A62" s="17">
        <f t="shared" si="0"/>
        <v>60</v>
      </c>
      <c r="B62" s="18"/>
      <c r="C62" s="19"/>
      <c r="D62" s="18"/>
      <c r="E62" s="18"/>
      <c r="F62" s="18"/>
      <c r="G62" s="18"/>
      <c r="H62" s="18"/>
    </row>
    <row r="63" spans="1:8" x14ac:dyDescent="0.25">
      <c r="A63" s="17">
        <f t="shared" si="0"/>
        <v>61</v>
      </c>
      <c r="B63" s="18"/>
      <c r="C63" s="19"/>
      <c r="D63" s="18"/>
      <c r="E63" s="18"/>
      <c r="F63" s="18"/>
      <c r="G63" s="18"/>
      <c r="H63" s="18"/>
    </row>
    <row r="64" spans="1:8" x14ac:dyDescent="0.25">
      <c r="A64" s="17">
        <f t="shared" si="0"/>
        <v>62</v>
      </c>
      <c r="B64" s="18"/>
      <c r="C64" s="19"/>
      <c r="D64" s="18"/>
      <c r="E64" s="18"/>
      <c r="F64" s="18"/>
      <c r="G64" s="18"/>
      <c r="H64" s="18"/>
    </row>
    <row r="65" spans="1:8" x14ac:dyDescent="0.25">
      <c r="A65" s="17">
        <f t="shared" si="0"/>
        <v>63</v>
      </c>
      <c r="B65" s="18"/>
      <c r="C65" s="19"/>
      <c r="D65" s="18"/>
      <c r="E65" s="18"/>
      <c r="F65" s="18"/>
      <c r="G65" s="18"/>
      <c r="H65" s="18"/>
    </row>
    <row r="66" spans="1:8" x14ac:dyDescent="0.25">
      <c r="A66" s="17">
        <f t="shared" si="0"/>
        <v>64</v>
      </c>
      <c r="B66" s="18"/>
      <c r="C66" s="19"/>
      <c r="D66" s="18"/>
      <c r="E66" s="18"/>
      <c r="F66" s="18"/>
      <c r="G66" s="18"/>
      <c r="H66" s="18"/>
    </row>
    <row r="67" spans="1:8" x14ac:dyDescent="0.25">
      <c r="A67" s="17">
        <f t="shared" si="0"/>
        <v>65</v>
      </c>
      <c r="B67" s="18"/>
      <c r="C67" s="19"/>
      <c r="D67" s="18"/>
      <c r="E67" s="18"/>
      <c r="F67" s="18"/>
      <c r="G67" s="18"/>
      <c r="H67" s="18"/>
    </row>
    <row r="68" spans="1:8" x14ac:dyDescent="0.25">
      <c r="A68" s="17">
        <f t="shared" si="0"/>
        <v>66</v>
      </c>
      <c r="B68" s="18"/>
      <c r="C68" s="19"/>
      <c r="D68" s="18"/>
      <c r="E68" s="18"/>
      <c r="F68" s="18"/>
      <c r="G68" s="18"/>
      <c r="H68" s="18"/>
    </row>
    <row r="69" spans="1:8" x14ac:dyDescent="0.25">
      <c r="A69" s="17">
        <f t="shared" ref="A69:A101" si="1">A68+1</f>
        <v>67</v>
      </c>
      <c r="B69" s="18"/>
      <c r="C69" s="19"/>
      <c r="D69" s="18"/>
      <c r="E69" s="18"/>
      <c r="F69" s="18"/>
      <c r="G69" s="18"/>
      <c r="H69" s="18"/>
    </row>
    <row r="70" spans="1:8" x14ac:dyDescent="0.25">
      <c r="A70" s="17">
        <f t="shared" si="1"/>
        <v>68</v>
      </c>
      <c r="B70" s="18"/>
      <c r="C70" s="19"/>
      <c r="D70" s="18"/>
      <c r="E70" s="18"/>
      <c r="F70" s="18"/>
      <c r="G70" s="18"/>
      <c r="H70" s="18"/>
    </row>
    <row r="71" spans="1:8" x14ac:dyDescent="0.25">
      <c r="A71" s="17">
        <f t="shared" si="1"/>
        <v>69</v>
      </c>
      <c r="B71" s="18"/>
      <c r="C71" s="19"/>
      <c r="D71" s="18"/>
      <c r="E71" s="18"/>
      <c r="F71" s="18"/>
      <c r="G71" s="18"/>
      <c r="H71" s="18"/>
    </row>
    <row r="72" spans="1:8" x14ac:dyDescent="0.25">
      <c r="A72" s="17">
        <f t="shared" si="1"/>
        <v>70</v>
      </c>
      <c r="B72" s="18"/>
      <c r="C72" s="19"/>
      <c r="D72" s="18"/>
      <c r="E72" s="18"/>
      <c r="F72" s="18"/>
      <c r="G72" s="18"/>
      <c r="H72" s="18"/>
    </row>
    <row r="73" spans="1:8" x14ac:dyDescent="0.25">
      <c r="A73" s="17">
        <f t="shared" si="1"/>
        <v>71</v>
      </c>
      <c r="B73" s="18"/>
      <c r="C73" s="19"/>
      <c r="D73" s="18"/>
      <c r="E73" s="18"/>
      <c r="F73" s="18"/>
      <c r="G73" s="18"/>
      <c r="H73" s="18"/>
    </row>
    <row r="74" spans="1:8" x14ac:dyDescent="0.25">
      <c r="A74" s="17">
        <f t="shared" si="1"/>
        <v>72</v>
      </c>
      <c r="B74" s="18"/>
      <c r="C74" s="19"/>
      <c r="D74" s="18"/>
      <c r="E74" s="18"/>
      <c r="F74" s="18"/>
      <c r="G74" s="18"/>
      <c r="H74" s="18"/>
    </row>
    <row r="75" spans="1:8" x14ac:dyDescent="0.25">
      <c r="A75" s="17">
        <f t="shared" si="1"/>
        <v>73</v>
      </c>
      <c r="B75" s="18"/>
      <c r="C75" s="19"/>
      <c r="D75" s="18"/>
      <c r="E75" s="18"/>
      <c r="F75" s="18"/>
      <c r="G75" s="18"/>
      <c r="H75" s="18"/>
    </row>
    <row r="76" spans="1:8" x14ac:dyDescent="0.25">
      <c r="A76" s="17">
        <f t="shared" si="1"/>
        <v>74</v>
      </c>
      <c r="B76" s="18"/>
      <c r="C76" s="19"/>
      <c r="D76" s="18"/>
      <c r="E76" s="18"/>
      <c r="F76" s="18"/>
      <c r="G76" s="18"/>
      <c r="H76" s="18"/>
    </row>
    <row r="77" spans="1:8" x14ac:dyDescent="0.25">
      <c r="A77" s="17">
        <f t="shared" si="1"/>
        <v>75</v>
      </c>
      <c r="B77" s="18"/>
      <c r="C77" s="19"/>
      <c r="D77" s="18"/>
      <c r="E77" s="18"/>
      <c r="F77" s="18"/>
      <c r="G77" s="18"/>
      <c r="H77" s="18"/>
    </row>
    <row r="78" spans="1:8" x14ac:dyDescent="0.25">
      <c r="A78" s="17">
        <f t="shared" si="1"/>
        <v>76</v>
      </c>
      <c r="B78" s="18"/>
      <c r="C78" s="19"/>
      <c r="D78" s="18"/>
      <c r="E78" s="18"/>
      <c r="F78" s="18"/>
      <c r="G78" s="18"/>
      <c r="H78" s="18"/>
    </row>
    <row r="79" spans="1:8" x14ac:dyDescent="0.25">
      <c r="A79" s="17">
        <f t="shared" si="1"/>
        <v>77</v>
      </c>
      <c r="B79" s="18"/>
      <c r="C79" s="19"/>
      <c r="D79" s="18"/>
      <c r="E79" s="18"/>
      <c r="F79" s="18"/>
      <c r="G79" s="18"/>
      <c r="H79" s="18"/>
    </row>
    <row r="80" spans="1:8" x14ac:dyDescent="0.25">
      <c r="A80" s="17">
        <f t="shared" si="1"/>
        <v>78</v>
      </c>
      <c r="B80" s="18"/>
      <c r="C80" s="19"/>
      <c r="D80" s="18"/>
      <c r="E80" s="18"/>
      <c r="F80" s="18"/>
      <c r="G80" s="18"/>
      <c r="H80" s="18"/>
    </row>
    <row r="81" spans="1:8" x14ac:dyDescent="0.25">
      <c r="A81" s="17">
        <f t="shared" si="1"/>
        <v>79</v>
      </c>
      <c r="B81" s="18"/>
      <c r="C81" s="19"/>
      <c r="D81" s="18"/>
      <c r="E81" s="18"/>
      <c r="F81" s="18"/>
      <c r="G81" s="18"/>
      <c r="H81" s="18"/>
    </row>
    <row r="82" spans="1:8" x14ac:dyDescent="0.25">
      <c r="A82" s="17">
        <f t="shared" si="1"/>
        <v>80</v>
      </c>
      <c r="B82" s="18"/>
      <c r="C82" s="19"/>
      <c r="D82" s="18"/>
      <c r="E82" s="18"/>
      <c r="F82" s="18"/>
      <c r="G82" s="18"/>
      <c r="H82" s="18"/>
    </row>
    <row r="83" spans="1:8" x14ac:dyDescent="0.25">
      <c r="A83" s="17">
        <f t="shared" si="1"/>
        <v>81</v>
      </c>
      <c r="B83" s="18"/>
      <c r="C83" s="19"/>
      <c r="D83" s="18"/>
      <c r="E83" s="18"/>
      <c r="F83" s="18"/>
      <c r="G83" s="18"/>
      <c r="H83" s="18"/>
    </row>
    <row r="84" spans="1:8" x14ac:dyDescent="0.25">
      <c r="A84" s="17">
        <f t="shared" si="1"/>
        <v>82</v>
      </c>
      <c r="B84" s="18"/>
      <c r="C84" s="19"/>
      <c r="D84" s="18"/>
      <c r="E84" s="18"/>
      <c r="F84" s="18"/>
      <c r="G84" s="18"/>
      <c r="H84" s="18"/>
    </row>
    <row r="85" spans="1:8" x14ac:dyDescent="0.25">
      <c r="A85" s="17">
        <f t="shared" si="1"/>
        <v>83</v>
      </c>
      <c r="B85" s="18"/>
      <c r="C85" s="19"/>
      <c r="D85" s="18"/>
      <c r="E85" s="18"/>
      <c r="F85" s="18"/>
      <c r="G85" s="18"/>
      <c r="H85" s="18"/>
    </row>
    <row r="86" spans="1:8" x14ac:dyDescent="0.25">
      <c r="A86" s="17">
        <f t="shared" si="1"/>
        <v>84</v>
      </c>
      <c r="B86" s="18"/>
      <c r="C86" s="19"/>
      <c r="D86" s="18"/>
      <c r="E86" s="18"/>
      <c r="F86" s="18"/>
      <c r="G86" s="18"/>
      <c r="H86" s="18"/>
    </row>
    <row r="87" spans="1:8" x14ac:dyDescent="0.25">
      <c r="A87" s="17">
        <f t="shared" si="1"/>
        <v>85</v>
      </c>
      <c r="B87" s="18"/>
      <c r="C87" s="19"/>
      <c r="D87" s="18"/>
      <c r="E87" s="18"/>
      <c r="F87" s="18"/>
      <c r="G87" s="18"/>
      <c r="H87" s="18"/>
    </row>
    <row r="88" spans="1:8" x14ac:dyDescent="0.25">
      <c r="A88" s="17">
        <f t="shared" si="1"/>
        <v>86</v>
      </c>
      <c r="B88" s="18"/>
      <c r="C88" s="19"/>
      <c r="D88" s="18"/>
      <c r="E88" s="18"/>
      <c r="F88" s="18"/>
      <c r="G88" s="18"/>
      <c r="H88" s="18"/>
    </row>
    <row r="89" spans="1:8" x14ac:dyDescent="0.25">
      <c r="A89" s="17">
        <f t="shared" si="1"/>
        <v>87</v>
      </c>
      <c r="B89" s="18"/>
      <c r="C89" s="19"/>
      <c r="D89" s="18"/>
      <c r="E89" s="18"/>
      <c r="F89" s="18"/>
      <c r="G89" s="18"/>
      <c r="H89" s="18"/>
    </row>
    <row r="90" spans="1:8" x14ac:dyDescent="0.25">
      <c r="A90" s="17">
        <f t="shared" si="1"/>
        <v>88</v>
      </c>
      <c r="B90" s="18"/>
      <c r="C90" s="19"/>
      <c r="D90" s="18"/>
      <c r="E90" s="18"/>
      <c r="F90" s="18"/>
      <c r="G90" s="18"/>
      <c r="H90" s="18"/>
    </row>
    <row r="91" spans="1:8" x14ac:dyDescent="0.25">
      <c r="A91" s="17">
        <f t="shared" si="1"/>
        <v>89</v>
      </c>
      <c r="B91" s="18"/>
      <c r="C91" s="19"/>
      <c r="D91" s="18"/>
      <c r="E91" s="18"/>
      <c r="F91" s="18"/>
      <c r="G91" s="18"/>
      <c r="H91" s="18"/>
    </row>
    <row r="92" spans="1:8" x14ac:dyDescent="0.25">
      <c r="A92" s="17">
        <f t="shared" si="1"/>
        <v>90</v>
      </c>
      <c r="B92" s="18"/>
      <c r="C92" s="19"/>
      <c r="D92" s="18"/>
      <c r="E92" s="18"/>
      <c r="F92" s="18"/>
      <c r="G92" s="18"/>
      <c r="H92" s="18"/>
    </row>
    <row r="93" spans="1:8" x14ac:dyDescent="0.25">
      <c r="A93" s="17">
        <f t="shared" si="1"/>
        <v>91</v>
      </c>
      <c r="B93" s="18"/>
      <c r="C93" s="19"/>
      <c r="D93" s="18"/>
      <c r="E93" s="18"/>
      <c r="F93" s="18"/>
      <c r="G93" s="18"/>
      <c r="H93" s="18"/>
    </row>
    <row r="94" spans="1:8" x14ac:dyDescent="0.25">
      <c r="A94" s="17">
        <f t="shared" si="1"/>
        <v>92</v>
      </c>
      <c r="B94" s="18"/>
      <c r="C94" s="19"/>
      <c r="D94" s="18"/>
      <c r="E94" s="18"/>
      <c r="F94" s="18"/>
      <c r="G94" s="18"/>
      <c r="H94" s="18"/>
    </row>
    <row r="95" spans="1:8" x14ac:dyDescent="0.25">
      <c r="A95" s="17">
        <f t="shared" si="1"/>
        <v>93</v>
      </c>
      <c r="B95" s="18"/>
      <c r="C95" s="19"/>
      <c r="D95" s="18"/>
      <c r="E95" s="18"/>
      <c r="F95" s="18"/>
      <c r="G95" s="18"/>
      <c r="H95" s="18"/>
    </row>
    <row r="96" spans="1:8" x14ac:dyDescent="0.25">
      <c r="A96" s="17">
        <f t="shared" si="1"/>
        <v>94</v>
      </c>
      <c r="B96" s="18"/>
      <c r="C96" s="19"/>
      <c r="D96" s="18"/>
      <c r="E96" s="18"/>
      <c r="F96" s="18"/>
      <c r="G96" s="18"/>
      <c r="H96" s="18"/>
    </row>
    <row r="97" spans="1:8" x14ac:dyDescent="0.25">
      <c r="A97" s="17">
        <f t="shared" si="1"/>
        <v>95</v>
      </c>
      <c r="B97" s="18"/>
      <c r="C97" s="19"/>
      <c r="D97" s="18"/>
      <c r="E97" s="18"/>
      <c r="F97" s="18"/>
      <c r="G97" s="18"/>
      <c r="H97" s="18"/>
    </row>
    <row r="98" spans="1:8" x14ac:dyDescent="0.25">
      <c r="A98" s="17">
        <f t="shared" si="1"/>
        <v>96</v>
      </c>
      <c r="B98" s="18"/>
      <c r="C98" s="19"/>
      <c r="D98" s="18"/>
      <c r="E98" s="18"/>
      <c r="F98" s="18"/>
      <c r="G98" s="18"/>
      <c r="H98" s="18"/>
    </row>
    <row r="99" spans="1:8" x14ac:dyDescent="0.25">
      <c r="A99" s="17">
        <f t="shared" si="1"/>
        <v>97</v>
      </c>
      <c r="B99" s="18"/>
      <c r="C99" s="19"/>
      <c r="D99" s="18"/>
      <c r="E99" s="18"/>
      <c r="F99" s="18"/>
      <c r="G99" s="18"/>
      <c r="H99" s="18"/>
    </row>
    <row r="100" spans="1:8" x14ac:dyDescent="0.25">
      <c r="A100" s="17">
        <f t="shared" si="1"/>
        <v>98</v>
      </c>
      <c r="B100" s="18"/>
      <c r="C100" s="19"/>
      <c r="D100" s="18"/>
      <c r="E100" s="18"/>
      <c r="F100" s="18"/>
      <c r="G100" s="18"/>
      <c r="H100" s="18"/>
    </row>
    <row r="101" spans="1:8" x14ac:dyDescent="0.25">
      <c r="A101" s="17">
        <f t="shared" si="1"/>
        <v>99</v>
      </c>
      <c r="B101" s="18"/>
      <c r="C101" s="19"/>
      <c r="D101" s="18"/>
      <c r="E101" s="18"/>
      <c r="F101" s="18"/>
      <c r="G101" s="18"/>
      <c r="H101" s="18"/>
    </row>
  </sheetData>
  <sheetProtection formatColumns="0" formatRows="0" insertRows="0" deleteRows="0" selectLockedCells="1" sort="0" autoFilter="0"/>
  <sortState ref="B3:H36">
    <sortCondition ref="B3:B36"/>
  </sortState>
  <dataValidations count="5">
    <dataValidation type="list" allowBlank="1" showInputMessage="1" showErrorMessage="1" sqref="B3:B37 B39:B101">
      <formula1>Party</formula1>
    </dataValidation>
    <dataValidation type="list" allowBlank="1" showInputMessage="1" showErrorMessage="1" sqref="D3:D101">
      <formula1>Bias</formula1>
    </dataValidation>
    <dataValidation type="list" allowBlank="1" showInputMessage="1" showErrorMessage="1" sqref="F3:F101">
      <formula1>Priority</formula1>
    </dataValidation>
    <dataValidation type="list" allowBlank="1" showInputMessage="1" sqref="G3:G101">
      <formula1>Treatment</formula1>
    </dataValidation>
    <dataValidation type="list" allowBlank="1" showInputMessage="1" showErrorMessage="1" sqref="E3:E101">
      <formula1>Process</formula1>
    </dataValidation>
  </dataValidations>
  <pageMargins left="0.70866141732283472" right="0.70866141732283472" top="0.74803149606299213" bottom="0.74803149606299213" header="0.31496062992125984" footer="0.31496062992125984"/>
  <pageSetup scale="46" fitToHeight="0" orientation="landscape"/>
  <ignoredErrors>
    <ignoredError sqref="A4:A101"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Q436"/>
  <sheetViews>
    <sheetView showGridLines="0" tabSelected="1" topLeftCell="A10" zoomScale="70" zoomScaleNormal="70" workbookViewId="0">
      <pane xSplit="3" ySplit="5" topLeftCell="J15" activePane="bottomRight" state="frozen"/>
      <selection activeCell="A10" sqref="A10"/>
      <selection pane="topRight" activeCell="D10" sqref="D10"/>
      <selection pane="bottomLeft" activeCell="A13" sqref="A13"/>
      <selection pane="bottomRight" activeCell="E15" sqref="E15"/>
    </sheetView>
  </sheetViews>
  <sheetFormatPr baseColWidth="10" defaultColWidth="9.140625" defaultRowHeight="15" x14ac:dyDescent="0.25"/>
  <cols>
    <col min="1" max="1" width="9.28515625" style="99" customWidth="1"/>
    <col min="2" max="2" width="13.28515625" style="99" hidden="1" customWidth="1"/>
    <col min="3" max="3" width="33.7109375" style="99" customWidth="1"/>
    <col min="4" max="4" width="0.140625" style="100" customWidth="1"/>
    <col min="5" max="5" width="25.140625" style="99" customWidth="1"/>
    <col min="6" max="6" width="12.7109375" style="100" customWidth="1"/>
    <col min="7" max="7" width="12.7109375" style="99" customWidth="1"/>
    <col min="8" max="8" width="8.7109375" style="99" customWidth="1"/>
    <col min="9" max="9" width="16.7109375" style="99" customWidth="1"/>
    <col min="10" max="10" width="8.5703125" style="99" customWidth="1"/>
    <col min="11" max="11" width="8.28515625" style="99" customWidth="1"/>
    <col min="12" max="12" width="55.85546875" style="101" customWidth="1"/>
    <col min="13" max="13" width="10.28515625" style="72" customWidth="1"/>
    <col min="14" max="14" width="88.85546875" style="95" customWidth="1"/>
    <col min="15" max="15" width="10.28515625" style="99" customWidth="1"/>
    <col min="16" max="16" width="91" style="72" customWidth="1"/>
    <col min="17" max="17" width="8.28515625" style="72" customWidth="1"/>
    <col min="18" max="16384" width="9.140625" style="72"/>
  </cols>
  <sheetData>
    <row r="7" spans="1:17" ht="10.5" customHeight="1" x14ac:dyDescent="0.25"/>
    <row r="9" spans="1:17" ht="15" customHeight="1" x14ac:dyDescent="0.25">
      <c r="A9" s="136"/>
      <c r="B9" s="136"/>
      <c r="C9" s="136"/>
      <c r="D9" s="138"/>
      <c r="E9" s="136"/>
      <c r="F9" s="136"/>
      <c r="G9" s="136"/>
      <c r="H9" s="136"/>
      <c r="I9" s="136"/>
      <c r="J9" s="136"/>
      <c r="K9" s="136"/>
      <c r="L9" s="136"/>
      <c r="M9" s="136"/>
      <c r="N9" s="136"/>
      <c r="O9" s="136"/>
      <c r="P9" s="136"/>
      <c r="Q9" s="136"/>
    </row>
    <row r="10" spans="1:17" ht="15" customHeight="1" x14ac:dyDescent="0.25">
      <c r="A10" s="136"/>
      <c r="B10" s="136"/>
      <c r="C10" s="136"/>
      <c r="D10" s="138"/>
      <c r="E10" s="136"/>
      <c r="F10" s="136"/>
      <c r="G10" s="136"/>
      <c r="H10" s="136"/>
      <c r="I10" s="136"/>
      <c r="J10" s="136"/>
      <c r="K10" s="136"/>
      <c r="L10" s="136"/>
      <c r="M10" s="136"/>
      <c r="N10" s="136"/>
      <c r="O10" s="136"/>
      <c r="P10" s="136"/>
      <c r="Q10" s="136"/>
    </row>
    <row r="11" spans="1:17" ht="57" customHeight="1" x14ac:dyDescent="0.25">
      <c r="A11" s="136"/>
      <c r="B11" s="136"/>
      <c r="C11" s="136"/>
      <c r="D11" s="138"/>
      <c r="E11" s="136"/>
      <c r="F11" s="136"/>
      <c r="G11" s="136"/>
      <c r="H11" s="136"/>
      <c r="I11" s="136"/>
      <c r="J11" s="136"/>
      <c r="K11" s="136"/>
      <c r="L11" s="136"/>
      <c r="M11" s="136"/>
      <c r="N11" s="136"/>
      <c r="O11" s="136"/>
      <c r="P11" s="136"/>
      <c r="Q11" s="136"/>
    </row>
    <row r="12" spans="1:17" s="73" customFormat="1" ht="20.25" customHeight="1" thickBot="1" x14ac:dyDescent="0.3">
      <c r="A12" s="136"/>
      <c r="B12" s="136"/>
      <c r="C12" s="136"/>
      <c r="D12" s="138"/>
      <c r="E12" s="136" t="s">
        <v>276</v>
      </c>
      <c r="F12" s="136"/>
      <c r="G12" s="136"/>
      <c r="H12" s="136"/>
      <c r="I12" s="136"/>
      <c r="J12" s="136"/>
      <c r="K12" s="136"/>
      <c r="L12" s="136"/>
      <c r="M12" s="136" t="s">
        <v>304</v>
      </c>
      <c r="N12" s="137"/>
      <c r="O12" s="136"/>
      <c r="P12" s="136"/>
      <c r="Q12" s="136"/>
    </row>
    <row r="13" spans="1:17" ht="42" customHeight="1" x14ac:dyDescent="0.25">
      <c r="A13" s="150" t="s">
        <v>87</v>
      </c>
      <c r="B13" s="152" t="s">
        <v>188</v>
      </c>
      <c r="C13" s="152" t="s">
        <v>19</v>
      </c>
      <c r="D13" s="156" t="s">
        <v>222</v>
      </c>
      <c r="E13" s="156" t="s">
        <v>189</v>
      </c>
      <c r="F13" s="155" t="s">
        <v>112</v>
      </c>
      <c r="G13" s="155"/>
      <c r="H13" s="148" t="s">
        <v>59</v>
      </c>
      <c r="I13" s="74" t="s">
        <v>114</v>
      </c>
      <c r="J13" s="148" t="s">
        <v>60</v>
      </c>
      <c r="K13" s="148" t="s">
        <v>88</v>
      </c>
      <c r="L13" s="74" t="s">
        <v>61</v>
      </c>
      <c r="M13" s="159" t="s">
        <v>95</v>
      </c>
      <c r="N13" s="158" t="s">
        <v>244</v>
      </c>
      <c r="O13" s="158"/>
      <c r="P13" s="158" t="s">
        <v>243</v>
      </c>
      <c r="Q13" s="158"/>
    </row>
    <row r="14" spans="1:17" ht="31.5" customHeight="1" thickBot="1" x14ac:dyDescent="0.3">
      <c r="A14" s="151"/>
      <c r="B14" s="153"/>
      <c r="C14" s="154"/>
      <c r="D14" s="157"/>
      <c r="E14" s="157"/>
      <c r="F14" s="75" t="s">
        <v>113</v>
      </c>
      <c r="G14" s="75" t="s">
        <v>111</v>
      </c>
      <c r="H14" s="149"/>
      <c r="I14" s="75" t="s">
        <v>115</v>
      </c>
      <c r="J14" s="149"/>
      <c r="K14" s="149"/>
      <c r="L14" s="76" t="str">
        <f>Listas!V18</f>
        <v>(Requerido para los factores de riesgo &gt;=8, 
sugerido para factores de riesgo entre 5 y 8)</v>
      </c>
      <c r="M14" s="160"/>
      <c r="N14" s="77" t="s">
        <v>122</v>
      </c>
      <c r="O14" s="78" t="s">
        <v>123</v>
      </c>
      <c r="P14" s="77" t="s">
        <v>122</v>
      </c>
      <c r="Q14" s="78"/>
    </row>
    <row r="15" spans="1:17" ht="120" customHeight="1" x14ac:dyDescent="0.25">
      <c r="A15" s="86">
        <v>1</v>
      </c>
      <c r="B15" s="79"/>
      <c r="C15" s="130" t="s">
        <v>305</v>
      </c>
      <c r="D15" s="117" t="s">
        <v>246</v>
      </c>
      <c r="E15" s="88" t="s">
        <v>253</v>
      </c>
      <c r="F15" s="89" t="s">
        <v>100</v>
      </c>
      <c r="G15" s="114" t="str">
        <f>IF($F15="","",(LOOKUP($F15,Listas!$K$2:$K$6,Occurrences)))</f>
        <v>5. Se ha presentado mas de 1 vez en el  año.</v>
      </c>
      <c r="H15" s="116">
        <f>IF($F15="","",(LOOKUP($F15,Listas!$K$2:$K$6,Listas!$S$2:$S$6)))</f>
        <v>5</v>
      </c>
      <c r="I15" s="119" t="s">
        <v>109</v>
      </c>
      <c r="J15" s="116">
        <f>IF($I15="","",(LOOKUP($I15,Listas!$M$2:$M$6,Listas!$S$2:$S$6)))</f>
        <v>4</v>
      </c>
      <c r="K15" s="122">
        <f>IF($F15="","",$H15*$J15)</f>
        <v>20</v>
      </c>
      <c r="L15" s="120" t="s">
        <v>306</v>
      </c>
      <c r="M15" s="83">
        <f>'Calificacion Controles'!AE4</f>
        <v>3.9999999999999991</v>
      </c>
      <c r="N15" s="88" t="s">
        <v>308</v>
      </c>
      <c r="O15" s="121">
        <v>1</v>
      </c>
      <c r="P15" s="88" t="s">
        <v>307</v>
      </c>
      <c r="Q15" s="121">
        <v>1</v>
      </c>
    </row>
    <row r="16" spans="1:17" ht="105" customHeight="1" x14ac:dyDescent="0.25">
      <c r="A16" s="86">
        <v>2</v>
      </c>
      <c r="B16" s="79" t="s">
        <v>190</v>
      </c>
      <c r="C16" s="133" t="s">
        <v>232</v>
      </c>
      <c r="D16" s="105" t="s">
        <v>221</v>
      </c>
      <c r="E16" s="64" t="s">
        <v>228</v>
      </c>
      <c r="F16" s="89" t="s">
        <v>98</v>
      </c>
      <c r="G16" s="114" t="str">
        <f>IF($F16="","",(LOOKUP($F16,Listas!$K$2:$K$6,Occurrences)))</f>
        <v>3. Se ha presentado al menos 1 vez en los últimos 2 años.</v>
      </c>
      <c r="H16" s="116">
        <f>IF($F16="","",(LOOKUP($F16,Listas!$K$2:$K$6,Listas!$S$2:$S$6)))</f>
        <v>3</v>
      </c>
      <c r="I16" s="89" t="s">
        <v>107</v>
      </c>
      <c r="J16" s="116">
        <f>IF($I16="","",(LOOKUP($I16,Listas!$M$2:$M$6,Listas!$S$2:$S$6)))</f>
        <v>2</v>
      </c>
      <c r="K16" s="115">
        <f t="shared" ref="K16:K17" si="0">IF($F16="","",$H16*$J16)</f>
        <v>6</v>
      </c>
      <c r="L16" s="123" t="s">
        <v>241</v>
      </c>
      <c r="M16" s="83">
        <f>'Calificacion Controles'!AE7</f>
        <v>1.1999999999999997</v>
      </c>
      <c r="N16" s="141" t="s">
        <v>283</v>
      </c>
      <c r="O16" s="84">
        <v>1</v>
      </c>
      <c r="P16" s="139" t="s">
        <v>289</v>
      </c>
      <c r="Q16" s="121">
        <v>1</v>
      </c>
    </row>
    <row r="17" spans="1:17" ht="103.5" customHeight="1" x14ac:dyDescent="0.25">
      <c r="A17" s="86">
        <v>3</v>
      </c>
      <c r="B17" s="79" t="s">
        <v>192</v>
      </c>
      <c r="C17" s="131" t="s">
        <v>273</v>
      </c>
      <c r="D17" s="109" t="s">
        <v>219</v>
      </c>
      <c r="E17" s="110" t="s">
        <v>275</v>
      </c>
      <c r="F17" s="89" t="s">
        <v>98</v>
      </c>
      <c r="G17" s="114" t="str">
        <f>IF($F17="","",(LOOKUP($F17,Listas!$K$2:$K$6,Occurrences)))</f>
        <v>3. Se ha presentado al menos 1 vez en los últimos 2 años.</v>
      </c>
      <c r="H17" s="116">
        <f>IF($F17="","",(LOOKUP($F17,Listas!$K$2:$K$6,Listas!$S$2:$S$6)))</f>
        <v>3</v>
      </c>
      <c r="I17" s="89" t="s">
        <v>107</v>
      </c>
      <c r="J17" s="116">
        <f>IF($I17="","",(LOOKUP($I17,Listas!$M$2:$M$6,Listas!$S$2:$S$6)))</f>
        <v>2</v>
      </c>
      <c r="K17" s="115">
        <f t="shared" si="0"/>
        <v>6</v>
      </c>
      <c r="L17" s="120" t="s">
        <v>235</v>
      </c>
      <c r="M17" s="83">
        <f>'Calificacion Controles'!AE8</f>
        <v>1.1999999999999997</v>
      </c>
      <c r="N17" s="88" t="s">
        <v>285</v>
      </c>
      <c r="O17" s="84">
        <v>0.5</v>
      </c>
      <c r="P17" s="139" t="s">
        <v>284</v>
      </c>
      <c r="Q17" s="121">
        <v>1</v>
      </c>
    </row>
    <row r="18" spans="1:17" ht="131.25" customHeight="1" x14ac:dyDescent="0.25">
      <c r="A18" s="86">
        <v>4</v>
      </c>
      <c r="B18" s="79" t="s">
        <v>194</v>
      </c>
      <c r="C18" s="132" t="s">
        <v>277</v>
      </c>
      <c r="D18" s="102" t="s">
        <v>217</v>
      </c>
      <c r="E18" s="88" t="s">
        <v>270</v>
      </c>
      <c r="F18" s="89" t="s">
        <v>98</v>
      </c>
      <c r="G18" s="80" t="str">
        <f>IF($F18="","",(LOOKUP($F18,Listas!$K$2:$K$6,Occurrences)))</f>
        <v>3. Se ha presentado al menos 1 vez en los últimos 2 años.</v>
      </c>
      <c r="H18" s="81">
        <f>IF($F18="","",(LOOKUP($F18,Listas!$K$2:$K$6,Listas!$S$2:$S$6)))</f>
        <v>3</v>
      </c>
      <c r="I18" s="89" t="s">
        <v>107</v>
      </c>
      <c r="J18" s="81">
        <f>IF($I18="","",(LOOKUP($I18,Listas!$M$2:$M$6,Listas!$S$2:$S$6)))</f>
        <v>2</v>
      </c>
      <c r="K18" s="82">
        <f t="shared" ref="K18:K23" si="1">IF($F18="","",$H18*$J18)</f>
        <v>6</v>
      </c>
      <c r="L18" s="120" t="s">
        <v>254</v>
      </c>
      <c r="M18" s="83">
        <f>'Calificacion Controles'!AE9</f>
        <v>1.1999999999999997</v>
      </c>
      <c r="N18" s="144" t="s">
        <v>286</v>
      </c>
      <c r="O18" s="84">
        <v>0.5</v>
      </c>
      <c r="P18" s="139" t="s">
        <v>290</v>
      </c>
      <c r="Q18" s="121">
        <v>1</v>
      </c>
    </row>
    <row r="19" spans="1:17" ht="133.5" customHeight="1" x14ac:dyDescent="0.25">
      <c r="A19" s="86">
        <v>5</v>
      </c>
      <c r="B19" s="79" t="s">
        <v>193</v>
      </c>
      <c r="C19" s="133" t="s">
        <v>202</v>
      </c>
      <c r="D19" s="105" t="s">
        <v>223</v>
      </c>
      <c r="E19" s="91" t="s">
        <v>233</v>
      </c>
      <c r="F19" s="89" t="s">
        <v>98</v>
      </c>
      <c r="G19" s="114" t="str">
        <f>IF($F19="","",(LOOKUP($F19,Listas!$K$2:$K$6,Occurrences)))</f>
        <v>3. Se ha presentado al menos 1 vez en los últimos 2 años.</v>
      </c>
      <c r="H19" s="116">
        <f>IF($F19="","",(LOOKUP($F19,Listas!$K$2:$K$6,Listas!$S$2:$S$6)))</f>
        <v>3</v>
      </c>
      <c r="I19" s="89" t="s">
        <v>107</v>
      </c>
      <c r="J19" s="116">
        <f>IF($I19="","",(LOOKUP($I19,Listas!$M$2:$M$6,Listas!$S$2:$S$6)))</f>
        <v>2</v>
      </c>
      <c r="K19" s="115">
        <f t="shared" si="1"/>
        <v>6</v>
      </c>
      <c r="L19" s="123" t="s">
        <v>239</v>
      </c>
      <c r="M19" s="83">
        <f>'Calificacion Controles'!AE10</f>
        <v>1.1999999999999997</v>
      </c>
      <c r="N19" s="141" t="s">
        <v>287</v>
      </c>
      <c r="O19" s="84">
        <v>0.5</v>
      </c>
      <c r="P19" s="139" t="s">
        <v>288</v>
      </c>
      <c r="Q19" s="85"/>
    </row>
    <row r="20" spans="1:17" ht="119.25" customHeight="1" x14ac:dyDescent="0.25">
      <c r="A20" s="86">
        <v>6</v>
      </c>
      <c r="B20" s="79"/>
      <c r="C20" s="133" t="s">
        <v>255</v>
      </c>
      <c r="D20" s="105" t="s">
        <v>226</v>
      </c>
      <c r="E20" s="127" t="s">
        <v>237</v>
      </c>
      <c r="F20" s="89" t="s">
        <v>98</v>
      </c>
      <c r="G20" s="114" t="str">
        <f>IF($F20="","",(LOOKUP($F20,Listas!$K$2:$K$6,Occurrences)))</f>
        <v>3. Se ha presentado al menos 1 vez en los últimos 2 años.</v>
      </c>
      <c r="H20" s="116">
        <f>IF($F20="","",(LOOKUP($F20,Listas!$K$2:$K$6,Listas!$S$2:$S$6)))</f>
        <v>3</v>
      </c>
      <c r="I20" s="89" t="s">
        <v>107</v>
      </c>
      <c r="J20" s="116">
        <f>IF($I20="","",(LOOKUP($I20,Listas!$M$2:$M$6,Listas!$S$2:$S$6)))</f>
        <v>2</v>
      </c>
      <c r="K20" s="115">
        <f t="shared" si="1"/>
        <v>6</v>
      </c>
      <c r="L20" s="123" t="s">
        <v>263</v>
      </c>
      <c r="M20" s="83">
        <f>'Calificacion Controles'!AE11</f>
        <v>1.1999999999999997</v>
      </c>
      <c r="N20" s="141" t="s">
        <v>262</v>
      </c>
      <c r="O20" s="84">
        <v>0.5</v>
      </c>
      <c r="P20" s="140" t="s">
        <v>293</v>
      </c>
      <c r="Q20" s="85"/>
    </row>
    <row r="21" spans="1:17" ht="180" customHeight="1" x14ac:dyDescent="0.25">
      <c r="A21" s="86">
        <v>7</v>
      </c>
      <c r="B21" s="79" t="s">
        <v>200</v>
      </c>
      <c r="C21" s="134" t="s">
        <v>274</v>
      </c>
      <c r="D21" s="103" t="s">
        <v>224</v>
      </c>
      <c r="E21" s="128" t="s">
        <v>269</v>
      </c>
      <c r="F21" s="89" t="s">
        <v>98</v>
      </c>
      <c r="G21" s="80" t="str">
        <f>IF($F21="","",(LOOKUP($F21,Listas!$K$2:$K$6,Occurrences)))</f>
        <v>3. Se ha presentado al menos 1 vez en los últimos 2 años.</v>
      </c>
      <c r="H21" s="81">
        <f>IF($F21="","",(LOOKUP($F21,Listas!$K$2:$K$6,Listas!$S$2:$S$6)))</f>
        <v>3</v>
      </c>
      <c r="I21" s="89" t="s">
        <v>107</v>
      </c>
      <c r="J21" s="81">
        <f>IF($I21="","",(LOOKUP($I21,Listas!$M$2:$M$6,Listas!$S$2:$S$6)))</f>
        <v>2</v>
      </c>
      <c r="K21" s="82">
        <f t="shared" si="1"/>
        <v>6</v>
      </c>
      <c r="L21" s="125" t="s">
        <v>248</v>
      </c>
      <c r="M21" s="83">
        <f>'Calificacion Controles'!AE12</f>
        <v>1.1999999999999997</v>
      </c>
      <c r="N21" s="143" t="s">
        <v>292</v>
      </c>
      <c r="O21" s="84">
        <v>0.5</v>
      </c>
      <c r="P21" s="139" t="s">
        <v>294</v>
      </c>
      <c r="Q21" s="85"/>
    </row>
    <row r="22" spans="1:17" ht="201.75" customHeight="1" x14ac:dyDescent="0.25">
      <c r="A22" s="86">
        <v>8</v>
      </c>
      <c r="B22" s="79"/>
      <c r="C22" s="133" t="s">
        <v>256</v>
      </c>
      <c r="D22" s="105" t="s">
        <v>225</v>
      </c>
      <c r="E22" s="64" t="s">
        <v>231</v>
      </c>
      <c r="F22" s="89" t="s">
        <v>98</v>
      </c>
      <c r="G22" s="114" t="str">
        <f>IF($F22="","",(LOOKUP($F22,Listas!$K$2:$K$6,Occurrences)))</f>
        <v>3. Se ha presentado al menos 1 vez en los últimos 2 años.</v>
      </c>
      <c r="H22" s="116">
        <f>IF($F22="","",(LOOKUP($F22,Listas!$K$2:$K$6,Listas!$S$2:$S$6)))</f>
        <v>3</v>
      </c>
      <c r="I22" s="89" t="s">
        <v>107</v>
      </c>
      <c r="J22" s="116">
        <f>IF($I22="","",(LOOKUP($I22,Listas!$M$2:$M$6,Listas!$S$2:$S$6)))</f>
        <v>2</v>
      </c>
      <c r="K22" s="115">
        <f t="shared" si="1"/>
        <v>6</v>
      </c>
      <c r="L22" s="126" t="s">
        <v>249</v>
      </c>
      <c r="M22" s="83">
        <f>'Calificacion Controles'!AE13</f>
        <v>1.6000000000000003</v>
      </c>
      <c r="N22" s="141" t="s">
        <v>301</v>
      </c>
      <c r="O22" s="84">
        <v>0.5</v>
      </c>
      <c r="P22" s="139" t="s">
        <v>300</v>
      </c>
      <c r="Q22" s="85"/>
    </row>
    <row r="23" spans="1:17" ht="120.75" customHeight="1" x14ac:dyDescent="0.25">
      <c r="A23" s="86">
        <v>9</v>
      </c>
      <c r="B23" s="79"/>
      <c r="C23" s="133" t="s">
        <v>257</v>
      </c>
      <c r="D23" s="105" t="s">
        <v>227</v>
      </c>
      <c r="E23" s="64" t="s">
        <v>234</v>
      </c>
      <c r="F23" s="89" t="s">
        <v>96</v>
      </c>
      <c r="G23" s="114" t="str">
        <f>IF($F23="","",(LOOKUP($F23,Listas!$K$2:$K$6,Occurrences)))</f>
        <v>1. No se ha presentado en los últimos 5 años</v>
      </c>
      <c r="H23" s="116">
        <f>IF($F23="","",(LOOKUP($F23,Listas!$K$2:$K$6,Listas!$S$2:$S$6)))</f>
        <v>1</v>
      </c>
      <c r="I23" s="89" t="s">
        <v>106</v>
      </c>
      <c r="J23" s="116">
        <f>IF($I23="","",(LOOKUP($I23,Listas!$M$2:$M$6,Listas!$S$2:$S$6)))</f>
        <v>1</v>
      </c>
      <c r="K23" s="115">
        <f t="shared" si="1"/>
        <v>1</v>
      </c>
      <c r="L23" s="123" t="s">
        <v>236</v>
      </c>
      <c r="M23" s="83">
        <f>'Calificacion Controles'!AE14</f>
        <v>0.26666666666666672</v>
      </c>
      <c r="N23" s="141" t="s">
        <v>291</v>
      </c>
      <c r="O23" s="84">
        <v>0.5</v>
      </c>
      <c r="P23" s="142" t="s">
        <v>298</v>
      </c>
      <c r="Q23" s="85"/>
    </row>
    <row r="24" spans="1:17" ht="129" customHeight="1" x14ac:dyDescent="0.25">
      <c r="A24" s="86">
        <v>10</v>
      </c>
      <c r="B24" s="79" t="s">
        <v>191</v>
      </c>
      <c r="C24" s="133" t="s">
        <v>201</v>
      </c>
      <c r="D24" s="105" t="s">
        <v>220</v>
      </c>
      <c r="E24" s="129" t="s">
        <v>230</v>
      </c>
      <c r="F24" s="89" t="s">
        <v>98</v>
      </c>
      <c r="G24" s="114" t="str">
        <f>IF($F24="","",(LOOKUP($F24,Listas!$K$2:$K$6,Occurrences)))</f>
        <v>3. Se ha presentado al menos 1 vez en los últimos 2 años.</v>
      </c>
      <c r="H24" s="116">
        <f>IF($F24="","",(LOOKUP($F24,Listas!$K$2:$K$6,Listas!$S$2:$S$6)))</f>
        <v>3</v>
      </c>
      <c r="I24" s="89" t="s">
        <v>107</v>
      </c>
      <c r="J24" s="116">
        <f>IF($I24="","",(LOOKUP($I24,Listas!$M$2:$M$6,Listas!$S$2:$S$6)))</f>
        <v>2</v>
      </c>
      <c r="K24" s="115">
        <f t="shared" ref="K24:K27" si="2">IF($F24="","",$H24*$J24)</f>
        <v>6</v>
      </c>
      <c r="L24" s="123" t="s">
        <v>238</v>
      </c>
      <c r="M24" s="83">
        <f>'Calificacion Controles'!AE15</f>
        <v>1.1999999999999997</v>
      </c>
      <c r="N24" s="88" t="s">
        <v>299</v>
      </c>
      <c r="O24" s="84">
        <v>0.5</v>
      </c>
      <c r="P24" s="141" t="s">
        <v>295</v>
      </c>
      <c r="Q24" s="85"/>
    </row>
    <row r="25" spans="1:17" ht="96" customHeight="1" x14ac:dyDescent="0.25">
      <c r="A25" s="86">
        <v>11</v>
      </c>
      <c r="B25" s="79" t="s">
        <v>197</v>
      </c>
      <c r="C25" s="135" t="s">
        <v>258</v>
      </c>
      <c r="D25" s="107" t="s">
        <v>218</v>
      </c>
      <c r="E25" s="113" t="s">
        <v>271</v>
      </c>
      <c r="F25" s="89" t="s">
        <v>98</v>
      </c>
      <c r="G25" s="80" t="str">
        <f>IF($F25="","",(LOOKUP($F25,Listas!$K$2:$K$6,Occurrences)))</f>
        <v>3. Se ha presentado al menos 1 vez en los últimos 2 años.</v>
      </c>
      <c r="H25" s="81">
        <f>IF($F25="","",(LOOKUP($F25,Listas!$K$2:$K$6,Listas!$S$2:$S$6)))</f>
        <v>3</v>
      </c>
      <c r="I25" s="89" t="s">
        <v>107</v>
      </c>
      <c r="J25" s="81">
        <f>IF($I25="","",(LOOKUP($I25,Listas!$M$2:$M$6,Listas!$S$2:$S$6)))</f>
        <v>2</v>
      </c>
      <c r="K25" s="82">
        <f t="shared" si="2"/>
        <v>6</v>
      </c>
      <c r="L25" s="120" t="s">
        <v>242</v>
      </c>
      <c r="M25" s="83">
        <f>'Calificacion Controles'!AE16</f>
        <v>1.1999999999999997</v>
      </c>
      <c r="N25" s="88" t="s">
        <v>268</v>
      </c>
      <c r="O25" s="84">
        <v>0.5</v>
      </c>
      <c r="P25" s="85"/>
      <c r="Q25" s="85"/>
    </row>
    <row r="26" spans="1:17" ht="120.75" customHeight="1" x14ac:dyDescent="0.25">
      <c r="A26" s="86">
        <v>12</v>
      </c>
      <c r="B26" s="79" t="s">
        <v>177</v>
      </c>
      <c r="C26" s="133" t="s">
        <v>259</v>
      </c>
      <c r="D26" s="105" t="s">
        <v>250</v>
      </c>
      <c r="E26" s="64" t="s">
        <v>203</v>
      </c>
      <c r="F26" s="89" t="s">
        <v>96</v>
      </c>
      <c r="G26" s="80" t="str">
        <f>IF($F26="","",(LOOKUP($F26,Listas!$K$2:$K$6,Occurrences)))</f>
        <v>1. No se ha presentado en los últimos 5 años</v>
      </c>
      <c r="H26" s="81">
        <f>IF($F26="","",(LOOKUP($F26,Listas!$K$2:$K$6,Listas!$S$2:$S$6)))</f>
        <v>1</v>
      </c>
      <c r="I26" s="89" t="s">
        <v>107</v>
      </c>
      <c r="J26" s="81">
        <f>IF($I26="","",(LOOKUP($I26,Listas!$M$2:$M$6,Listas!$S$2:$S$6)))</f>
        <v>2</v>
      </c>
      <c r="K26" s="82">
        <f t="shared" si="2"/>
        <v>2</v>
      </c>
      <c r="L26" s="124" t="s">
        <v>266</v>
      </c>
      <c r="M26" s="83">
        <f>'Calificacion Controles'!AE17</f>
        <v>0.39999999999999991</v>
      </c>
      <c r="N26" s="141" t="s">
        <v>267</v>
      </c>
      <c r="O26" s="84">
        <v>1</v>
      </c>
      <c r="P26" s="142" t="s">
        <v>296</v>
      </c>
      <c r="Q26" s="85"/>
    </row>
    <row r="27" spans="1:17" ht="105.75" customHeight="1" x14ac:dyDescent="0.25">
      <c r="A27" s="86">
        <v>13</v>
      </c>
      <c r="B27" s="79" t="s">
        <v>177</v>
      </c>
      <c r="C27" s="133" t="s">
        <v>260</v>
      </c>
      <c r="D27" s="105" t="s">
        <v>251</v>
      </c>
      <c r="E27" s="64" t="s">
        <v>229</v>
      </c>
      <c r="F27" s="89" t="s">
        <v>96</v>
      </c>
      <c r="G27" s="80" t="str">
        <f>IF($F27="","",(LOOKUP($F27,Listas!$K$2:$K$6,Occurrences)))</f>
        <v>1. No se ha presentado en los últimos 5 años</v>
      </c>
      <c r="H27" s="81">
        <f>IF($F27="","",(LOOKUP($F27,Listas!$K$2:$K$6,Listas!$S$2:$S$6)))</f>
        <v>1</v>
      </c>
      <c r="I27" s="89" t="s">
        <v>107</v>
      </c>
      <c r="J27" s="81">
        <f>IF($I27="","",(LOOKUP($I27,Listas!$M$2:$M$6,Listas!$S$2:$S$6)))</f>
        <v>2</v>
      </c>
      <c r="K27" s="82">
        <f t="shared" si="2"/>
        <v>2</v>
      </c>
      <c r="L27" s="124" t="s">
        <v>240</v>
      </c>
      <c r="M27" s="83">
        <f>'Calificacion Controles'!AE18</f>
        <v>0.39999999999999991</v>
      </c>
      <c r="N27" s="143" t="s">
        <v>282</v>
      </c>
      <c r="O27" s="84">
        <v>1</v>
      </c>
      <c r="P27" s="139" t="s">
        <v>297</v>
      </c>
      <c r="Q27" s="85"/>
    </row>
    <row r="28" spans="1:17" ht="80.25" customHeight="1" x14ac:dyDescent="0.25">
      <c r="A28" s="86">
        <v>14</v>
      </c>
      <c r="B28" s="79"/>
      <c r="C28" s="133" t="s">
        <v>261</v>
      </c>
      <c r="D28" s="105" t="s">
        <v>252</v>
      </c>
      <c r="E28" s="64" t="s">
        <v>272</v>
      </c>
      <c r="F28" s="89" t="s">
        <v>96</v>
      </c>
      <c r="G28" s="80" t="str">
        <f>IF($F28="","",(LOOKUP($F28,Listas!$K$2:$K$6,Occurrences)))</f>
        <v>1. No se ha presentado en los últimos 5 años</v>
      </c>
      <c r="H28" s="81">
        <f>IF($F28="","",(LOOKUP($F28,Listas!$K$2:$K$6,Listas!$S$2:$S$6)))</f>
        <v>1</v>
      </c>
      <c r="I28" s="89" t="s">
        <v>106</v>
      </c>
      <c r="J28" s="81">
        <f>IF($I28="","",(LOOKUP($I28,Listas!$M$2:$M$6,Listas!$S$2:$S$6)))</f>
        <v>1</v>
      </c>
      <c r="K28" s="82">
        <f>IF($F28="","",$H28*$J28)</f>
        <v>1</v>
      </c>
      <c r="L28" s="124" t="s">
        <v>264</v>
      </c>
      <c r="M28" s="83">
        <f>'Calificacion Controles'!AE19</f>
        <v>0.6</v>
      </c>
      <c r="N28" s="141" t="s">
        <v>281</v>
      </c>
      <c r="O28" s="84">
        <v>0.5</v>
      </c>
      <c r="P28" s="139" t="s">
        <v>265</v>
      </c>
      <c r="Q28" s="85"/>
    </row>
    <row r="29" spans="1:17" s="182" customFormat="1" ht="121.5" customHeight="1" x14ac:dyDescent="0.25">
      <c r="A29" s="177">
        <v>15</v>
      </c>
      <c r="B29" s="178"/>
      <c r="C29" s="130" t="s">
        <v>309</v>
      </c>
      <c r="D29" s="179"/>
      <c r="E29" s="183" t="s">
        <v>246</v>
      </c>
      <c r="F29" s="89" t="s">
        <v>100</v>
      </c>
      <c r="G29" s="114" t="str">
        <f>IF($F29="","",(LOOKUP($F29,Listas!$K$2:$K$6,Occurrences)))</f>
        <v>5. Se ha presentado mas de 1 vez en el  año.</v>
      </c>
      <c r="H29" s="116">
        <f>IF($F29="","",(LOOKUP($F29,Listas!$K$2:$K$6,Listas!$S$2:$S$6)))</f>
        <v>5</v>
      </c>
      <c r="I29" s="89" t="s">
        <v>106</v>
      </c>
      <c r="J29" s="116">
        <f>IF($I29="","",(LOOKUP($I29,Listas!$M$2:$M$6,Listas!$S$2:$S$6)))</f>
        <v>1</v>
      </c>
      <c r="K29" s="115">
        <f>IF($F29="","",$H29*$J29)</f>
        <v>5</v>
      </c>
      <c r="L29" s="124" t="s">
        <v>310</v>
      </c>
      <c r="M29" s="83">
        <f>'Calificacion Controles'!AE20</f>
        <v>0.99999999999999978</v>
      </c>
      <c r="N29" s="141" t="s">
        <v>311</v>
      </c>
      <c r="O29" s="84">
        <v>1</v>
      </c>
      <c r="P29" s="180"/>
      <c r="Q29" s="181"/>
    </row>
    <row r="30" spans="1:17" ht="37.5" customHeight="1" x14ac:dyDescent="0.25">
      <c r="A30" s="86"/>
      <c r="B30" s="79"/>
      <c r="C30" s="94"/>
      <c r="D30" s="94"/>
      <c r="E30" s="64"/>
      <c r="F30" s="89"/>
      <c r="G30" s="114"/>
      <c r="H30" s="116"/>
      <c r="I30" s="89"/>
      <c r="J30" s="116"/>
      <c r="K30" s="115"/>
      <c r="L30" s="71"/>
      <c r="M30" s="83"/>
      <c r="N30" s="86"/>
      <c r="O30" s="86"/>
      <c r="P30" s="85"/>
      <c r="Q30" s="85"/>
    </row>
    <row r="31" spans="1:17" ht="37.5" customHeight="1" x14ac:dyDescent="0.25">
      <c r="A31" s="86"/>
      <c r="B31" s="79"/>
      <c r="C31" s="94"/>
      <c r="D31" s="94"/>
      <c r="E31" s="64"/>
      <c r="F31" s="89"/>
      <c r="G31" s="114"/>
      <c r="H31" s="116"/>
      <c r="I31" s="89"/>
      <c r="J31" s="116"/>
      <c r="K31" s="115"/>
      <c r="L31" s="71"/>
      <c r="M31" s="83"/>
      <c r="N31" s="86"/>
      <c r="O31" s="86"/>
      <c r="P31" s="85"/>
      <c r="Q31" s="85"/>
    </row>
    <row r="32" spans="1:17" ht="45" customHeight="1" x14ac:dyDescent="0.25">
      <c r="A32" s="86"/>
      <c r="B32" s="79"/>
      <c r="C32" s="147" t="s">
        <v>215</v>
      </c>
      <c r="D32" s="111"/>
      <c r="E32" s="64"/>
      <c r="F32" s="89"/>
      <c r="G32" s="80" t="str">
        <f>IF($F32="","",(LOOKUP($F32,Listas!$K$2:$K$6,Occurrences)))</f>
        <v/>
      </c>
      <c r="H32" s="81" t="str">
        <f>IF($F32="","",(LOOKUP($F32,Listas!$K$2:$K$6,Listas!$S$2:$S$6)))</f>
        <v/>
      </c>
      <c r="I32" s="89"/>
      <c r="J32" s="81" t="str">
        <f>IF($I32="","",(LOOKUP($I32,Listas!$M$2:$M$6,Listas!$S$2:$S$6)))</f>
        <v/>
      </c>
      <c r="K32" s="82" t="str">
        <f>IF($F32="","",$H32*$J32)</f>
        <v/>
      </c>
      <c r="L32" s="71"/>
      <c r="M32" s="83"/>
      <c r="N32" s="104"/>
      <c r="O32" s="86"/>
      <c r="P32" s="85"/>
      <c r="Q32" s="85"/>
    </row>
    <row r="33" spans="1:17" ht="102" customHeight="1" x14ac:dyDescent="0.25">
      <c r="A33" s="86"/>
      <c r="B33" s="79"/>
      <c r="C33" s="146" t="s">
        <v>216</v>
      </c>
      <c r="D33" s="112"/>
      <c r="E33" s="64"/>
      <c r="F33" s="89"/>
      <c r="G33" s="80" t="str">
        <f>IF($F33="","",(LOOKUP($F33,Listas!$K$2:$K$6,Occurrences)))</f>
        <v/>
      </c>
      <c r="H33" s="81" t="str">
        <f>IF($F33="","",(LOOKUP($F33,Listas!$K$2:$K$6,Listas!$S$2:$S$6)))</f>
        <v/>
      </c>
      <c r="I33" s="89"/>
      <c r="J33" s="81" t="str">
        <f>IF($I33="","",(LOOKUP($I33,Listas!$M$2:$M$6,Listas!$S$2:$S$6)))</f>
        <v/>
      </c>
      <c r="K33" s="82" t="str">
        <f>IF($F33="","",$H33*$J33)</f>
        <v/>
      </c>
      <c r="L33" s="71"/>
      <c r="M33" s="83"/>
      <c r="N33" s="104"/>
      <c r="O33" s="86"/>
      <c r="P33" s="85"/>
      <c r="Q33" s="85"/>
    </row>
    <row r="34" spans="1:17" x14ac:dyDescent="0.25">
      <c r="A34" s="95"/>
      <c r="B34" s="72"/>
      <c r="C34" s="96"/>
      <c r="D34" s="96"/>
      <c r="E34" s="97"/>
      <c r="F34" s="72"/>
      <c r="G34" s="72"/>
      <c r="H34" s="72"/>
      <c r="I34" s="72"/>
      <c r="J34" s="72"/>
      <c r="K34" s="72"/>
      <c r="L34" s="72"/>
    </row>
    <row r="35" spans="1:17" x14ac:dyDescent="0.25">
      <c r="A35" s="95"/>
      <c r="B35" s="72"/>
      <c r="C35" s="96"/>
      <c r="D35" s="96"/>
      <c r="E35" s="97"/>
      <c r="F35" s="72"/>
      <c r="G35" s="72"/>
      <c r="H35" s="72"/>
      <c r="I35" s="72"/>
      <c r="J35" s="72"/>
      <c r="K35" s="72"/>
      <c r="L35" s="72"/>
    </row>
    <row r="36" spans="1:17" x14ac:dyDescent="0.25">
      <c r="A36" s="95"/>
      <c r="B36" s="72"/>
      <c r="C36" s="98"/>
      <c r="D36" s="98"/>
      <c r="E36" s="98"/>
      <c r="F36" s="72"/>
      <c r="G36" s="72"/>
      <c r="H36" s="72" t="str">
        <f>IF($F36="","",AVERAGE(VLOOKUP($F36,Listas!$K$1:$S$6,9,0),(VLOOKUP($G36,Listas!$L$1:$S$6,8,0))))</f>
        <v/>
      </c>
      <c r="I36" s="72"/>
      <c r="J36" s="72" t="str">
        <f>IF($I36="","",(AVERAGE(VLOOKUP($I36,Listas!$M$1:$S$6,7,0))))</f>
        <v/>
      </c>
      <c r="K36" s="72" t="str">
        <f t="shared" ref="K36:K46" si="3">IF($F36="","",$H36*$J36)</f>
        <v/>
      </c>
      <c r="L36" s="72"/>
      <c r="O36" s="145" t="s">
        <v>302</v>
      </c>
    </row>
    <row r="37" spans="1:17" ht="14.25" customHeight="1" x14ac:dyDescent="0.25">
      <c r="A37" s="95"/>
      <c r="B37" s="72"/>
      <c r="C37" s="72"/>
      <c r="D37" s="101"/>
      <c r="E37" s="72"/>
      <c r="F37" s="72"/>
      <c r="G37" s="72"/>
      <c r="H37" s="72" t="str">
        <f>IF($F37="","",AVERAGE(VLOOKUP($F37,Listas!$K$1:$S$6,9,0),(VLOOKUP($G37,Listas!$L$1:$S$6,8,0))))</f>
        <v/>
      </c>
      <c r="I37" s="72"/>
      <c r="J37" s="72" t="str">
        <f>IF($I37="","",(AVERAGE(VLOOKUP($I37,Listas!$M$1:$S$6,7,0))))</f>
        <v/>
      </c>
      <c r="K37" s="72" t="str">
        <f t="shared" si="3"/>
        <v/>
      </c>
      <c r="L37" s="72"/>
      <c r="O37" s="145" t="s">
        <v>303</v>
      </c>
    </row>
    <row r="38" spans="1:17" ht="14.25" customHeight="1" x14ac:dyDescent="0.25">
      <c r="A38" s="95"/>
      <c r="B38" s="72"/>
      <c r="C38" s="72"/>
      <c r="D38" s="101"/>
      <c r="E38" s="72"/>
      <c r="F38" s="72"/>
      <c r="G38" s="72"/>
      <c r="H38" s="72" t="str">
        <f>IF($F38="","",AVERAGE(VLOOKUP($F38,Listas!$K$1:$S$6,9,0),(VLOOKUP($G38,Listas!$L$1:$S$6,8,0))))</f>
        <v/>
      </c>
      <c r="I38" s="72"/>
      <c r="J38" s="72" t="str">
        <f>IF($I38="","",(AVERAGE(VLOOKUP($I38,Listas!$M$1:$S$6,7,0))))</f>
        <v/>
      </c>
      <c r="K38" s="72" t="str">
        <f t="shared" si="3"/>
        <v/>
      </c>
      <c r="L38" s="72"/>
    </row>
    <row r="39" spans="1:17" ht="14.25" customHeight="1" x14ac:dyDescent="0.25">
      <c r="A39" s="95"/>
      <c r="B39" s="72"/>
      <c r="C39" s="72"/>
      <c r="D39" s="101"/>
      <c r="E39" s="72"/>
      <c r="F39" s="72"/>
      <c r="G39" s="72"/>
      <c r="H39" s="72" t="str">
        <f>IF($F39="","",AVERAGE(VLOOKUP($F39,Listas!$K$1:$S$6,9,0),(VLOOKUP($G39,Listas!$L$1:$S$6,8,0))))</f>
        <v/>
      </c>
      <c r="I39" s="72"/>
      <c r="J39" s="72" t="str">
        <f>IF($I39="","",(AVERAGE(VLOOKUP($I39,Listas!$M$1:$S$6,7,0))))</f>
        <v/>
      </c>
      <c r="K39" s="72" t="str">
        <f t="shared" si="3"/>
        <v/>
      </c>
      <c r="L39" s="72"/>
    </row>
    <row r="40" spans="1:17" ht="14.25" customHeight="1" x14ac:dyDescent="0.25">
      <c r="A40" s="95"/>
      <c r="B40" s="72"/>
      <c r="C40" s="72"/>
      <c r="D40" s="101"/>
      <c r="E40" s="72"/>
      <c r="F40" s="72"/>
      <c r="G40" s="72"/>
      <c r="H40" s="72" t="str">
        <f>IF($F40="","",AVERAGE(VLOOKUP($F40,Listas!$K$1:$S$6,9,0),(VLOOKUP($G40,Listas!$L$1:$S$6,8,0))))</f>
        <v/>
      </c>
      <c r="I40" s="72"/>
      <c r="J40" s="72" t="str">
        <f>IF($I40="","",(AVERAGE(VLOOKUP($I40,Listas!$M$1:$S$6,7,0))))</f>
        <v/>
      </c>
      <c r="K40" s="72" t="str">
        <f t="shared" si="3"/>
        <v/>
      </c>
      <c r="L40" s="72"/>
    </row>
    <row r="41" spans="1:17" ht="14.25" customHeight="1" x14ac:dyDescent="0.25">
      <c r="A41" s="95"/>
      <c r="B41" s="72"/>
      <c r="C41" s="72"/>
      <c r="D41" s="101"/>
      <c r="E41" s="72"/>
      <c r="F41" s="72"/>
      <c r="G41" s="72"/>
      <c r="H41" s="72" t="str">
        <f>IF($F41="","",AVERAGE(VLOOKUP($F41,Listas!$K$1:$S$6,9,0),(VLOOKUP($G41,Listas!$L$1:$S$6,8,0))))</f>
        <v/>
      </c>
      <c r="I41" s="72"/>
      <c r="J41" s="72" t="str">
        <f>IF($I41="","",(AVERAGE(VLOOKUP($I41,Listas!$M$1:$S$6,7,0))))</f>
        <v/>
      </c>
      <c r="K41" s="72" t="str">
        <f t="shared" si="3"/>
        <v/>
      </c>
      <c r="L41" s="72"/>
    </row>
    <row r="42" spans="1:17" ht="14.25" customHeight="1" x14ac:dyDescent="0.25">
      <c r="A42" s="95"/>
      <c r="B42" s="72"/>
      <c r="C42" s="72"/>
      <c r="D42" s="101"/>
      <c r="E42" s="72"/>
      <c r="F42" s="72"/>
      <c r="G42" s="72"/>
      <c r="H42" s="72" t="str">
        <f>IF($F42="","",AVERAGE(VLOOKUP($F42,Listas!$K$1:$S$6,9,0),(VLOOKUP($G42,Listas!$L$1:$S$6,8,0))))</f>
        <v/>
      </c>
      <c r="I42" s="72"/>
      <c r="J42" s="72" t="str">
        <f>IF($I42="","",(AVERAGE(VLOOKUP($I42,Listas!$M$1:$S$6,7,0))))</f>
        <v/>
      </c>
      <c r="K42" s="72" t="str">
        <f t="shared" si="3"/>
        <v/>
      </c>
      <c r="L42" s="72"/>
    </row>
    <row r="43" spans="1:17" ht="14.25" customHeight="1" x14ac:dyDescent="0.25">
      <c r="A43" s="95"/>
      <c r="B43" s="72"/>
      <c r="C43" s="72"/>
      <c r="D43" s="101"/>
      <c r="E43" s="72"/>
      <c r="F43" s="72"/>
      <c r="G43" s="72"/>
      <c r="H43" s="72" t="str">
        <f>IF($F43="","",AVERAGE(VLOOKUP($F43,Listas!$K$1:$S$6,9,0),(VLOOKUP($G43,Listas!$L$1:$S$6,8,0))))</f>
        <v/>
      </c>
      <c r="I43" s="72"/>
      <c r="J43" s="72" t="str">
        <f>IF($I43="","",(AVERAGE(VLOOKUP($I43,Listas!$M$1:$S$6,7,0))))</f>
        <v/>
      </c>
      <c r="K43" s="72" t="str">
        <f t="shared" si="3"/>
        <v/>
      </c>
      <c r="L43" s="72"/>
      <c r="N43" s="72"/>
      <c r="O43" s="72"/>
    </row>
    <row r="44" spans="1:17" ht="14.25" customHeight="1" x14ac:dyDescent="0.25">
      <c r="A44" s="95"/>
      <c r="B44" s="72"/>
      <c r="C44" s="72"/>
      <c r="D44" s="101"/>
      <c r="E44" s="72"/>
      <c r="F44" s="72"/>
      <c r="G44" s="72"/>
      <c r="H44" s="72" t="str">
        <f>IF($F44="","",AVERAGE(VLOOKUP($F44,Listas!$K$1:$S$6,9,0),(VLOOKUP($G44,Listas!$L$1:$S$6,8,0))))</f>
        <v/>
      </c>
      <c r="I44" s="72"/>
      <c r="J44" s="72" t="str">
        <f>IF($I44="","",(AVERAGE(VLOOKUP($I44,Listas!$M$1:$S$6,7,0))))</f>
        <v/>
      </c>
      <c r="K44" s="72" t="str">
        <f t="shared" si="3"/>
        <v/>
      </c>
      <c r="L44" s="72"/>
      <c r="N44" s="72"/>
      <c r="O44" s="72"/>
    </row>
    <row r="45" spans="1:17" ht="14.25" customHeight="1" x14ac:dyDescent="0.25">
      <c r="A45" s="95"/>
      <c r="B45" s="72"/>
      <c r="C45" s="72"/>
      <c r="D45" s="101"/>
      <c r="E45" s="72"/>
      <c r="F45" s="72"/>
      <c r="G45" s="72"/>
      <c r="H45" s="72" t="str">
        <f>IF($F45="","",AVERAGE(VLOOKUP($F45,Listas!$K$1:$S$6,9,0),(VLOOKUP($G45,Listas!$L$1:$S$6,8,0))))</f>
        <v/>
      </c>
      <c r="I45" s="72"/>
      <c r="J45" s="72" t="str">
        <f>IF($I45="","",(AVERAGE(VLOOKUP($I45,Listas!$M$1:$S$6,7,0))))</f>
        <v/>
      </c>
      <c r="K45" s="72" t="str">
        <f t="shared" si="3"/>
        <v/>
      </c>
      <c r="L45" s="72"/>
      <c r="N45" s="72"/>
      <c r="O45" s="72"/>
    </row>
    <row r="46" spans="1:17" ht="14.25" customHeight="1" x14ac:dyDescent="0.25">
      <c r="A46" s="95"/>
      <c r="B46" s="72"/>
      <c r="C46" s="72"/>
      <c r="D46" s="101"/>
      <c r="E46" s="72"/>
      <c r="F46" s="72"/>
      <c r="G46" s="72"/>
      <c r="H46" s="72" t="str">
        <f>IF($F46="","",AVERAGE(VLOOKUP($F46,Listas!$K$1:$S$6,9,0),(VLOOKUP($G46,Listas!$L$1:$S$6,8,0))))</f>
        <v/>
      </c>
      <c r="I46" s="72"/>
      <c r="J46" s="72" t="str">
        <f>IF($I46="","",(AVERAGE(VLOOKUP($I46,Listas!$M$1:$S$6,7,0))))</f>
        <v/>
      </c>
      <c r="K46" s="72" t="str">
        <f t="shared" si="3"/>
        <v/>
      </c>
      <c r="L46" s="72"/>
      <c r="N46" s="72"/>
      <c r="O46" s="72"/>
    </row>
    <row r="47" spans="1:17" ht="14.25" customHeight="1" x14ac:dyDescent="0.25">
      <c r="A47" s="95"/>
      <c r="B47" s="72"/>
      <c r="C47" s="72"/>
      <c r="D47" s="101"/>
      <c r="E47" s="72"/>
      <c r="F47" s="72"/>
      <c r="G47" s="72"/>
      <c r="H47" s="72" t="str">
        <f>IF($F47="","",AVERAGE(VLOOKUP($F47,Listas!$K$1:$S$6,9,0),(VLOOKUP($G47,Listas!$L$1:$S$6,8,0))))</f>
        <v/>
      </c>
      <c r="I47" s="72"/>
      <c r="J47" s="72" t="str">
        <f>IF($I47="","",(AVERAGE(VLOOKUP($I47,Listas!$M$1:$S$6,7,0))))</f>
        <v/>
      </c>
      <c r="K47" s="72" t="str">
        <f t="shared" ref="K47:K78" si="4">IF($F47="","",$H47*$J47)</f>
        <v/>
      </c>
      <c r="L47" s="72"/>
      <c r="N47" s="72"/>
      <c r="O47" s="72"/>
    </row>
    <row r="48" spans="1:17" ht="14.25" customHeight="1" x14ac:dyDescent="0.25">
      <c r="A48" s="95"/>
      <c r="B48" s="72"/>
      <c r="C48" s="72"/>
      <c r="D48" s="101"/>
      <c r="E48" s="72"/>
      <c r="F48" s="72"/>
      <c r="G48" s="72"/>
      <c r="H48" s="72" t="str">
        <f>IF($F48="","",AVERAGE(VLOOKUP($F48,Listas!$K$1:$S$6,9,0),(VLOOKUP($G48,Listas!$L$1:$S$6,8,0))))</f>
        <v/>
      </c>
      <c r="I48" s="72"/>
      <c r="J48" s="72" t="str">
        <f>IF($I48="","",(AVERAGE(VLOOKUP($I48,Listas!$M$1:$S$6,7,0))))</f>
        <v/>
      </c>
      <c r="K48" s="72" t="str">
        <f t="shared" si="4"/>
        <v/>
      </c>
      <c r="L48" s="72"/>
      <c r="N48" s="72"/>
      <c r="O48" s="72"/>
    </row>
    <row r="49" spans="1:15" ht="14.25" customHeight="1" x14ac:dyDescent="0.25">
      <c r="A49" s="95"/>
      <c r="B49" s="72"/>
      <c r="C49" s="72"/>
      <c r="D49" s="101"/>
      <c r="E49" s="72"/>
      <c r="F49" s="72"/>
      <c r="G49" s="72"/>
      <c r="H49" s="72" t="str">
        <f>IF($F49="","",AVERAGE(VLOOKUP($F49,Listas!$K$1:$S$6,9,0),(VLOOKUP($G49,Listas!$L$1:$S$6,8,0))))</f>
        <v/>
      </c>
      <c r="I49" s="72"/>
      <c r="J49" s="72" t="str">
        <f>IF($I49="","",(AVERAGE(VLOOKUP($I49,Listas!$M$1:$S$6,7,0))))</f>
        <v/>
      </c>
      <c r="K49" s="72" t="str">
        <f t="shared" si="4"/>
        <v/>
      </c>
      <c r="L49" s="72"/>
      <c r="N49" s="72"/>
      <c r="O49" s="72"/>
    </row>
    <row r="50" spans="1:15" ht="14.25" customHeight="1" x14ac:dyDescent="0.25">
      <c r="A50" s="95"/>
      <c r="B50" s="72"/>
      <c r="C50" s="72"/>
      <c r="D50" s="101"/>
      <c r="E50" s="72"/>
      <c r="F50" s="72"/>
      <c r="G50" s="72"/>
      <c r="H50" s="72" t="str">
        <f>IF($F50="","",AVERAGE(VLOOKUP($F50,Listas!$K$1:$S$6,9,0),(VLOOKUP($G50,Listas!$L$1:$S$6,8,0))))</f>
        <v/>
      </c>
      <c r="I50" s="72"/>
      <c r="J50" s="72" t="str">
        <f>IF($I50="","",(AVERAGE(VLOOKUP($I50,Listas!$M$1:$S$6,7,0))))</f>
        <v/>
      </c>
      <c r="K50" s="72" t="str">
        <f t="shared" si="4"/>
        <v/>
      </c>
      <c r="L50" s="72"/>
      <c r="N50" s="72"/>
      <c r="O50" s="72"/>
    </row>
    <row r="51" spans="1:15" ht="14.25" customHeight="1" x14ac:dyDescent="0.25">
      <c r="A51" s="95"/>
      <c r="B51" s="72"/>
      <c r="C51" s="72"/>
      <c r="D51" s="101"/>
      <c r="E51" s="72"/>
      <c r="F51" s="72"/>
      <c r="G51" s="72"/>
      <c r="H51" s="72" t="str">
        <f>IF($F51="","",AVERAGE(VLOOKUP($F51,Listas!$K$1:$S$6,9,0),(VLOOKUP($G51,Listas!$L$1:$S$6,8,0))))</f>
        <v/>
      </c>
      <c r="I51" s="72"/>
      <c r="J51" s="72" t="str">
        <f>IF($I51="","",(AVERAGE(VLOOKUP($I51,Listas!$M$1:$S$6,7,0))))</f>
        <v/>
      </c>
      <c r="K51" s="72" t="str">
        <f t="shared" si="4"/>
        <v/>
      </c>
      <c r="L51" s="72"/>
      <c r="N51" s="72"/>
      <c r="O51" s="72"/>
    </row>
    <row r="52" spans="1:15" ht="14.25" customHeight="1" x14ac:dyDescent="0.25">
      <c r="A52" s="95"/>
      <c r="B52" s="72"/>
      <c r="C52" s="72"/>
      <c r="D52" s="101"/>
      <c r="E52" s="72"/>
      <c r="F52" s="72"/>
      <c r="G52" s="72"/>
      <c r="H52" s="72" t="str">
        <f>IF($F52="","",AVERAGE(VLOOKUP($F52,Listas!$K$1:$S$6,9,0),(VLOOKUP($G52,Listas!$L$1:$S$6,8,0))))</f>
        <v/>
      </c>
      <c r="I52" s="72"/>
      <c r="J52" s="72" t="str">
        <f>IF($I52="","",(AVERAGE(VLOOKUP($I52,Listas!$M$1:$S$6,7,0))))</f>
        <v/>
      </c>
      <c r="K52" s="72" t="str">
        <f t="shared" si="4"/>
        <v/>
      </c>
      <c r="L52" s="72"/>
      <c r="N52" s="72"/>
      <c r="O52" s="72"/>
    </row>
    <row r="53" spans="1:15" ht="14.25" customHeight="1" x14ac:dyDescent="0.25">
      <c r="A53" s="95"/>
      <c r="B53" s="72"/>
      <c r="C53" s="72"/>
      <c r="D53" s="101"/>
      <c r="E53" s="72"/>
      <c r="F53" s="72"/>
      <c r="G53" s="72"/>
      <c r="H53" s="72" t="str">
        <f>IF($F53="","",AVERAGE(VLOOKUP($F53,Listas!$K$1:$S$6,9,0),(VLOOKUP($G53,Listas!$L$1:$S$6,8,0))))</f>
        <v/>
      </c>
      <c r="I53" s="72"/>
      <c r="J53" s="72" t="str">
        <f>IF($I53="","",(AVERAGE(VLOOKUP($I53,Listas!$M$1:$S$6,7,0))))</f>
        <v/>
      </c>
      <c r="K53" s="72" t="str">
        <f t="shared" si="4"/>
        <v/>
      </c>
      <c r="L53" s="72"/>
      <c r="N53" s="72"/>
      <c r="O53" s="72"/>
    </row>
    <row r="54" spans="1:15" ht="14.25" customHeight="1" x14ac:dyDescent="0.25">
      <c r="A54" s="95"/>
      <c r="B54" s="72"/>
      <c r="C54" s="72"/>
      <c r="D54" s="101"/>
      <c r="E54" s="72"/>
      <c r="F54" s="72"/>
      <c r="G54" s="72"/>
      <c r="H54" s="72" t="str">
        <f>IF($F54="","",AVERAGE(VLOOKUP($F54,Listas!$K$1:$S$6,9,0),(VLOOKUP($G54,Listas!$L$1:$S$6,8,0))))</f>
        <v/>
      </c>
      <c r="I54" s="72"/>
      <c r="J54" s="72" t="str">
        <f>IF($I54="","",(AVERAGE(VLOOKUP($I54,Listas!$M$1:$S$6,7,0))))</f>
        <v/>
      </c>
      <c r="K54" s="72" t="str">
        <f t="shared" si="4"/>
        <v/>
      </c>
      <c r="L54" s="72"/>
      <c r="N54" s="72"/>
      <c r="O54" s="72"/>
    </row>
    <row r="55" spans="1:15" ht="14.25" customHeight="1" x14ac:dyDescent="0.25">
      <c r="A55" s="95"/>
      <c r="B55" s="72"/>
      <c r="C55" s="72"/>
      <c r="D55" s="101"/>
      <c r="E55" s="72"/>
      <c r="F55" s="72"/>
      <c r="G55" s="72"/>
      <c r="H55" s="72" t="str">
        <f>IF($F55="","",AVERAGE(VLOOKUP($F55,Listas!$K$1:$S$6,9,0),(VLOOKUP($G55,Listas!$L$1:$S$6,8,0))))</f>
        <v/>
      </c>
      <c r="I55" s="72"/>
      <c r="J55" s="72" t="str">
        <f>IF($I55="","",(AVERAGE(VLOOKUP($I55,Listas!$M$1:$S$6,7,0))))</f>
        <v/>
      </c>
      <c r="K55" s="72" t="str">
        <f t="shared" si="4"/>
        <v/>
      </c>
      <c r="L55" s="72"/>
      <c r="N55" s="72"/>
      <c r="O55" s="72"/>
    </row>
    <row r="56" spans="1:15" ht="14.25" customHeight="1" x14ac:dyDescent="0.25">
      <c r="A56" s="95"/>
      <c r="B56" s="72"/>
      <c r="C56" s="72"/>
      <c r="D56" s="101"/>
      <c r="E56" s="72"/>
      <c r="F56" s="72"/>
      <c r="G56" s="72"/>
      <c r="H56" s="72" t="str">
        <f>IF($F56="","",AVERAGE(VLOOKUP($F56,Listas!$K$1:$S$6,9,0),(VLOOKUP($G56,Listas!$L$1:$S$6,8,0))))</f>
        <v/>
      </c>
      <c r="I56" s="72"/>
      <c r="J56" s="72" t="str">
        <f>IF($I56="","",(AVERAGE(VLOOKUP($I56,Listas!$M$1:$S$6,7,0))))</f>
        <v/>
      </c>
      <c r="K56" s="72" t="str">
        <f t="shared" si="4"/>
        <v/>
      </c>
      <c r="L56" s="72"/>
      <c r="N56" s="72"/>
      <c r="O56" s="72"/>
    </row>
    <row r="57" spans="1:15" ht="14.25" customHeight="1" x14ac:dyDescent="0.25">
      <c r="A57" s="95"/>
      <c r="B57" s="72"/>
      <c r="C57" s="72"/>
      <c r="D57" s="101"/>
      <c r="E57" s="72"/>
      <c r="F57" s="72"/>
      <c r="G57" s="72"/>
      <c r="H57" s="72" t="str">
        <f>IF($F57="","",AVERAGE(VLOOKUP($F57,Listas!$K$1:$S$6,9,0),(VLOOKUP($G57,Listas!$L$1:$S$6,8,0))))</f>
        <v/>
      </c>
      <c r="I57" s="72"/>
      <c r="J57" s="72" t="str">
        <f>IF($I57="","",(AVERAGE(VLOOKUP($I57,Listas!$M$1:$S$6,7,0))))</f>
        <v/>
      </c>
      <c r="K57" s="72" t="str">
        <f t="shared" si="4"/>
        <v/>
      </c>
      <c r="L57" s="72"/>
      <c r="N57" s="72"/>
      <c r="O57" s="72"/>
    </row>
    <row r="58" spans="1:15" ht="14.25" customHeight="1" x14ac:dyDescent="0.25">
      <c r="A58" s="95"/>
      <c r="B58" s="72"/>
      <c r="C58" s="72"/>
      <c r="D58" s="101"/>
      <c r="E58" s="72"/>
      <c r="F58" s="72"/>
      <c r="G58" s="72"/>
      <c r="H58" s="72" t="str">
        <f>IF($F58="","",AVERAGE(VLOOKUP($F58,Listas!$K$1:$S$6,9,0),(VLOOKUP($G58,Listas!$L$1:$S$6,8,0))))</f>
        <v/>
      </c>
      <c r="I58" s="72"/>
      <c r="J58" s="72" t="str">
        <f>IF($I58="","",(AVERAGE(VLOOKUP($I58,Listas!$M$1:$S$6,7,0))))</f>
        <v/>
      </c>
      <c r="K58" s="72" t="str">
        <f t="shared" si="4"/>
        <v/>
      </c>
      <c r="L58" s="72"/>
      <c r="N58" s="72"/>
      <c r="O58" s="72"/>
    </row>
    <row r="59" spans="1:15" ht="14.25" customHeight="1" x14ac:dyDescent="0.25">
      <c r="A59" s="95"/>
      <c r="B59" s="72"/>
      <c r="C59" s="72"/>
      <c r="D59" s="101"/>
      <c r="E59" s="72"/>
      <c r="F59" s="72"/>
      <c r="G59" s="72"/>
      <c r="H59" s="72" t="str">
        <f>IF($F59="","",AVERAGE(VLOOKUP($F59,Listas!$K$1:$S$6,9,0),(VLOOKUP($G59,Listas!$L$1:$S$6,8,0))))</f>
        <v/>
      </c>
      <c r="I59" s="72"/>
      <c r="J59" s="72" t="str">
        <f>IF($I59="","",(AVERAGE(VLOOKUP($I59,Listas!$M$1:$S$6,7,0))))</f>
        <v/>
      </c>
      <c r="K59" s="72" t="str">
        <f t="shared" si="4"/>
        <v/>
      </c>
      <c r="L59" s="72"/>
      <c r="N59" s="72"/>
      <c r="O59" s="72"/>
    </row>
    <row r="60" spans="1:15" ht="14.25" customHeight="1" x14ac:dyDescent="0.25">
      <c r="A60" s="95"/>
      <c r="B60" s="72"/>
      <c r="C60" s="72"/>
      <c r="D60" s="101"/>
      <c r="E60" s="72"/>
      <c r="F60" s="72"/>
      <c r="G60" s="72"/>
      <c r="H60" s="72" t="str">
        <f>IF($F60="","",AVERAGE(VLOOKUP($F60,Listas!$K$1:$S$6,9,0),(VLOOKUP($G60,Listas!$L$1:$S$6,8,0))))</f>
        <v/>
      </c>
      <c r="I60" s="72"/>
      <c r="J60" s="72" t="str">
        <f>IF($I60="","",(AVERAGE(VLOOKUP($I60,Listas!$M$1:$S$6,7,0))))</f>
        <v/>
      </c>
      <c r="K60" s="72" t="str">
        <f t="shared" si="4"/>
        <v/>
      </c>
      <c r="L60" s="72"/>
      <c r="N60" s="72"/>
      <c r="O60" s="72"/>
    </row>
    <row r="61" spans="1:15" ht="14.25" customHeight="1" x14ac:dyDescent="0.25">
      <c r="A61" s="95"/>
      <c r="B61" s="72"/>
      <c r="C61" s="72"/>
      <c r="D61" s="101"/>
      <c r="E61" s="72"/>
      <c r="F61" s="72"/>
      <c r="G61" s="72"/>
      <c r="H61" s="72" t="str">
        <f>IF($F61="","",AVERAGE(VLOOKUP($F61,Listas!$K$1:$S$6,9,0),(VLOOKUP($G61,Listas!$L$1:$S$6,8,0))))</f>
        <v/>
      </c>
      <c r="I61" s="72"/>
      <c r="J61" s="72" t="str">
        <f>IF($I61="","",(AVERAGE(VLOOKUP($I61,Listas!$M$1:$S$6,7,0))))</f>
        <v/>
      </c>
      <c r="K61" s="72" t="str">
        <f t="shared" si="4"/>
        <v/>
      </c>
      <c r="L61" s="72"/>
      <c r="N61" s="72"/>
      <c r="O61" s="72"/>
    </row>
    <row r="62" spans="1:15" ht="14.25" customHeight="1" x14ac:dyDescent="0.25">
      <c r="A62" s="95"/>
      <c r="B62" s="72"/>
      <c r="C62" s="72"/>
      <c r="D62" s="101"/>
      <c r="E62" s="72"/>
      <c r="F62" s="72"/>
      <c r="G62" s="72"/>
      <c r="H62" s="72" t="str">
        <f>IF($F62="","",AVERAGE(VLOOKUP($F62,Listas!$K$1:$S$6,9,0),(VLOOKUP($G62,Listas!$L$1:$S$6,8,0))))</f>
        <v/>
      </c>
      <c r="I62" s="72"/>
      <c r="J62" s="72" t="str">
        <f>IF($I62="","",(AVERAGE(VLOOKUP($I62,Listas!$M$1:$S$6,7,0))))</f>
        <v/>
      </c>
      <c r="K62" s="72" t="str">
        <f t="shared" si="4"/>
        <v/>
      </c>
      <c r="L62" s="72"/>
      <c r="N62" s="72"/>
      <c r="O62" s="72"/>
    </row>
    <row r="63" spans="1:15" ht="14.25" customHeight="1" x14ac:dyDescent="0.25">
      <c r="A63" s="95"/>
      <c r="B63" s="72"/>
      <c r="C63" s="72"/>
      <c r="D63" s="101"/>
      <c r="E63" s="72"/>
      <c r="F63" s="72"/>
      <c r="G63" s="72"/>
      <c r="H63" s="72" t="str">
        <f>IF($F63="","",AVERAGE(VLOOKUP($F63,Listas!$K$1:$S$6,9,0),(VLOOKUP($G63,Listas!$L$1:$S$6,8,0))))</f>
        <v/>
      </c>
      <c r="I63" s="72"/>
      <c r="J63" s="72" t="str">
        <f>IF($I63="","",(AVERAGE(VLOOKUP($I63,Listas!$M$1:$S$6,7,0))))</f>
        <v/>
      </c>
      <c r="K63" s="72" t="str">
        <f t="shared" si="4"/>
        <v/>
      </c>
      <c r="L63" s="72"/>
      <c r="N63" s="72"/>
      <c r="O63" s="72"/>
    </row>
    <row r="64" spans="1:15" ht="14.25" customHeight="1" x14ac:dyDescent="0.25">
      <c r="A64" s="95"/>
      <c r="B64" s="72"/>
      <c r="C64" s="72"/>
      <c r="D64" s="101"/>
      <c r="E64" s="72"/>
      <c r="F64" s="72"/>
      <c r="G64" s="72"/>
      <c r="H64" s="72" t="str">
        <f>IF($F64="","",AVERAGE(VLOOKUP($F64,Listas!$K$1:$S$6,9,0),(VLOOKUP($G64,Listas!$L$1:$S$6,8,0))))</f>
        <v/>
      </c>
      <c r="I64" s="72"/>
      <c r="J64" s="72" t="str">
        <f>IF($I64="","",(AVERAGE(VLOOKUP($I64,Listas!$M$1:$S$6,7,0))))</f>
        <v/>
      </c>
      <c r="K64" s="72" t="str">
        <f t="shared" si="4"/>
        <v/>
      </c>
      <c r="L64" s="72"/>
      <c r="N64" s="72"/>
      <c r="O64" s="72"/>
    </row>
    <row r="65" spans="1:15" ht="14.25" customHeight="1" x14ac:dyDescent="0.25">
      <c r="A65" s="95"/>
      <c r="B65" s="72"/>
      <c r="C65" s="72"/>
      <c r="D65" s="101"/>
      <c r="E65" s="72"/>
      <c r="F65" s="72"/>
      <c r="G65" s="72"/>
      <c r="H65" s="72" t="str">
        <f>IF($F65="","",AVERAGE(VLOOKUP($F65,Listas!$K$1:$S$6,9,0),(VLOOKUP($G65,Listas!$L$1:$S$6,8,0))))</f>
        <v/>
      </c>
      <c r="I65" s="72"/>
      <c r="J65" s="72" t="str">
        <f>IF($I65="","",(AVERAGE(VLOOKUP($I65,Listas!$M$1:$S$6,7,0))))</f>
        <v/>
      </c>
      <c r="K65" s="72" t="str">
        <f t="shared" si="4"/>
        <v/>
      </c>
      <c r="L65" s="72"/>
      <c r="N65" s="72"/>
      <c r="O65" s="72"/>
    </row>
    <row r="66" spans="1:15" ht="14.25" customHeight="1" x14ac:dyDescent="0.25">
      <c r="A66" s="95"/>
      <c r="B66" s="72"/>
      <c r="C66" s="72"/>
      <c r="D66" s="101"/>
      <c r="E66" s="72"/>
      <c r="F66" s="72"/>
      <c r="G66" s="72"/>
      <c r="H66" s="72" t="str">
        <f>IF($F66="","",AVERAGE(VLOOKUP($F66,Listas!$K$1:$S$6,9,0),(VLOOKUP($G66,Listas!$L$1:$S$6,8,0))))</f>
        <v/>
      </c>
      <c r="I66" s="72"/>
      <c r="J66" s="72" t="str">
        <f>IF($I66="","",(AVERAGE(VLOOKUP($I66,Listas!$M$1:$S$6,7,0))))</f>
        <v/>
      </c>
      <c r="K66" s="72" t="str">
        <f t="shared" si="4"/>
        <v/>
      </c>
      <c r="L66" s="72"/>
      <c r="N66" s="72"/>
      <c r="O66" s="72"/>
    </row>
    <row r="67" spans="1:15" ht="14.25" customHeight="1" x14ac:dyDescent="0.25">
      <c r="A67" s="95"/>
      <c r="B67" s="72"/>
      <c r="C67" s="72"/>
      <c r="D67" s="101"/>
      <c r="E67" s="72"/>
      <c r="F67" s="72"/>
      <c r="G67" s="72"/>
      <c r="H67" s="72" t="str">
        <f>IF($F67="","",AVERAGE(VLOOKUP($F67,Listas!$K$1:$S$6,9,0),(VLOOKUP($G67,Listas!$L$1:$S$6,8,0))))</f>
        <v/>
      </c>
      <c r="I67" s="72"/>
      <c r="J67" s="72" t="str">
        <f>IF($I67="","",(AVERAGE(VLOOKUP($I67,Listas!$M$1:$S$6,7,0))))</f>
        <v/>
      </c>
      <c r="K67" s="72" t="str">
        <f t="shared" si="4"/>
        <v/>
      </c>
      <c r="L67" s="72"/>
      <c r="N67" s="72"/>
      <c r="O67" s="72"/>
    </row>
    <row r="68" spans="1:15" ht="14.25" customHeight="1" x14ac:dyDescent="0.25">
      <c r="A68" s="95"/>
      <c r="B68" s="72"/>
      <c r="C68" s="72"/>
      <c r="D68" s="101"/>
      <c r="E68" s="72"/>
      <c r="F68" s="72"/>
      <c r="G68" s="72"/>
      <c r="H68" s="72" t="str">
        <f>IF($F68="","",AVERAGE(VLOOKUP($F68,Listas!$K$1:$S$6,9,0),(VLOOKUP($G68,Listas!$L$1:$S$6,8,0))))</f>
        <v/>
      </c>
      <c r="I68" s="72"/>
      <c r="J68" s="72" t="str">
        <f>IF($I68="","",(AVERAGE(VLOOKUP($I68,Listas!$M$1:$S$6,7,0))))</f>
        <v/>
      </c>
      <c r="K68" s="72" t="str">
        <f t="shared" si="4"/>
        <v/>
      </c>
      <c r="L68" s="72"/>
      <c r="N68" s="72"/>
      <c r="O68" s="72"/>
    </row>
    <row r="69" spans="1:15" ht="14.25" customHeight="1" x14ac:dyDescent="0.25">
      <c r="A69" s="95"/>
      <c r="B69" s="72"/>
      <c r="C69" s="72"/>
      <c r="D69" s="101"/>
      <c r="E69" s="72"/>
      <c r="F69" s="72"/>
      <c r="G69" s="72"/>
      <c r="H69" s="72" t="str">
        <f>IF($F69="","",AVERAGE(VLOOKUP($F69,Listas!$K$1:$S$6,9,0),(VLOOKUP($G69,Listas!$L$1:$S$6,8,0))))</f>
        <v/>
      </c>
      <c r="I69" s="72"/>
      <c r="J69" s="72" t="str">
        <f>IF($I69="","",(AVERAGE(VLOOKUP($I69,Listas!$M$1:$S$6,7,0))))</f>
        <v/>
      </c>
      <c r="K69" s="72" t="str">
        <f t="shared" si="4"/>
        <v/>
      </c>
      <c r="L69" s="72"/>
      <c r="N69" s="72"/>
      <c r="O69" s="72"/>
    </row>
    <row r="70" spans="1:15" ht="14.25" customHeight="1" x14ac:dyDescent="0.25">
      <c r="A70" s="95"/>
      <c r="B70" s="72"/>
      <c r="C70" s="72"/>
      <c r="D70" s="101"/>
      <c r="E70" s="72"/>
      <c r="F70" s="72"/>
      <c r="G70" s="72"/>
      <c r="H70" s="72" t="str">
        <f>IF($F70="","",AVERAGE(VLOOKUP($F70,Listas!$K$1:$S$6,9,0),(VLOOKUP($G70,Listas!$L$1:$S$6,8,0))))</f>
        <v/>
      </c>
      <c r="I70" s="72"/>
      <c r="J70" s="72" t="str">
        <f>IF($I70="","",(AVERAGE(VLOOKUP($I70,Listas!$M$1:$S$6,7,0))))</f>
        <v/>
      </c>
      <c r="K70" s="72" t="str">
        <f t="shared" si="4"/>
        <v/>
      </c>
      <c r="L70" s="72"/>
      <c r="N70" s="72"/>
      <c r="O70" s="72"/>
    </row>
    <row r="71" spans="1:15" ht="14.25" customHeight="1" x14ac:dyDescent="0.25">
      <c r="A71" s="95"/>
      <c r="B71" s="72"/>
      <c r="C71" s="72"/>
      <c r="D71" s="101"/>
      <c r="E71" s="72"/>
      <c r="F71" s="72"/>
      <c r="G71" s="72"/>
      <c r="H71" s="72" t="str">
        <f>IF($F71="","",AVERAGE(VLOOKUP($F71,Listas!$K$1:$S$6,9,0),(VLOOKUP($G71,Listas!$L$1:$S$6,8,0))))</f>
        <v/>
      </c>
      <c r="I71" s="72"/>
      <c r="J71" s="72" t="str">
        <f>IF($I71="","",(AVERAGE(VLOOKUP($I71,Listas!$M$1:$S$6,7,0))))</f>
        <v/>
      </c>
      <c r="K71" s="72" t="str">
        <f t="shared" si="4"/>
        <v/>
      </c>
      <c r="L71" s="72"/>
      <c r="N71" s="72"/>
      <c r="O71" s="72"/>
    </row>
    <row r="72" spans="1:15" ht="14.25" customHeight="1" x14ac:dyDescent="0.25">
      <c r="A72" s="95"/>
      <c r="B72" s="72"/>
      <c r="C72" s="72"/>
      <c r="D72" s="101"/>
      <c r="E72" s="72"/>
      <c r="F72" s="72"/>
      <c r="G72" s="72"/>
      <c r="H72" s="72" t="str">
        <f>IF($F72="","",AVERAGE(VLOOKUP($F72,Listas!$K$1:$S$6,9,0),(VLOOKUP($G72,Listas!$L$1:$S$6,8,0))))</f>
        <v/>
      </c>
      <c r="I72" s="72"/>
      <c r="J72" s="72" t="str">
        <f>IF($I72="","",(AVERAGE(VLOOKUP($I72,Listas!$M$1:$S$6,7,0))))</f>
        <v/>
      </c>
      <c r="K72" s="72" t="str">
        <f t="shared" si="4"/>
        <v/>
      </c>
      <c r="L72" s="72"/>
      <c r="N72" s="72"/>
      <c r="O72" s="72"/>
    </row>
    <row r="73" spans="1:15" x14ac:dyDescent="0.25">
      <c r="A73" s="95"/>
      <c r="B73" s="72"/>
      <c r="C73" s="72"/>
      <c r="D73" s="101"/>
      <c r="E73" s="72"/>
      <c r="F73" s="72"/>
      <c r="G73" s="72"/>
      <c r="H73" s="72" t="str">
        <f>IF($F73="","",AVERAGE(VLOOKUP($F73,Listas!$K$1:$S$6,9,0),(VLOOKUP($G73,Listas!$L$1:$S$6,8,0))))</f>
        <v/>
      </c>
      <c r="I73" s="72"/>
      <c r="J73" s="72" t="str">
        <f>IF($I73="","",(AVERAGE(VLOOKUP($I73,Listas!$M$1:$S$6,7,0))))</f>
        <v/>
      </c>
      <c r="K73" s="72" t="str">
        <f t="shared" si="4"/>
        <v/>
      </c>
      <c r="L73" s="72"/>
      <c r="N73" s="72"/>
      <c r="O73" s="72"/>
    </row>
    <row r="74" spans="1:15" ht="12.6" customHeight="1" x14ac:dyDescent="0.25">
      <c r="A74" s="95"/>
      <c r="B74" s="72"/>
      <c r="C74" s="72"/>
      <c r="D74" s="101"/>
      <c r="E74" s="72"/>
      <c r="F74" s="72"/>
      <c r="G74" s="72"/>
      <c r="H74" s="72" t="str">
        <f>IF($F74="","",AVERAGE(VLOOKUP($F74,Listas!$K$1:$S$6,9,0),(VLOOKUP($G74,Listas!$L$1:$S$6,8,0))))</f>
        <v/>
      </c>
      <c r="I74" s="72"/>
      <c r="J74" s="72" t="str">
        <f>IF($I74="","",(AVERAGE(VLOOKUP($I74,Listas!$M$1:$S$6,7,0))))</f>
        <v/>
      </c>
      <c r="K74" s="72" t="str">
        <f t="shared" si="4"/>
        <v/>
      </c>
      <c r="L74" s="72"/>
      <c r="N74" s="72"/>
      <c r="O74" s="72"/>
    </row>
    <row r="75" spans="1:15" ht="14.25" customHeight="1" x14ac:dyDescent="0.25">
      <c r="A75" s="95"/>
      <c r="B75" s="72"/>
      <c r="C75" s="72"/>
      <c r="D75" s="101"/>
      <c r="E75" s="72"/>
      <c r="F75" s="72"/>
      <c r="G75" s="72"/>
      <c r="H75" s="72" t="str">
        <f>IF($F75="","",AVERAGE(VLOOKUP($F75,Listas!$K$1:$S$6,9,0),(VLOOKUP($G75,Listas!$L$1:$S$6,8,0))))</f>
        <v/>
      </c>
      <c r="I75" s="72"/>
      <c r="J75" s="72" t="str">
        <f>IF($I75="","",(AVERAGE(VLOOKUP($I75,Listas!$M$1:$S$6,7,0))))</f>
        <v/>
      </c>
      <c r="K75" s="72" t="str">
        <f t="shared" si="4"/>
        <v/>
      </c>
      <c r="L75" s="72"/>
      <c r="N75" s="72"/>
      <c r="O75" s="72"/>
    </row>
    <row r="76" spans="1:15" ht="15" customHeight="1" x14ac:dyDescent="0.25">
      <c r="A76" s="95"/>
      <c r="B76" s="72"/>
      <c r="C76" s="72"/>
      <c r="D76" s="101"/>
      <c r="E76" s="72"/>
      <c r="F76" s="72"/>
      <c r="G76" s="72"/>
      <c r="H76" s="72" t="str">
        <f>IF($F76="","",AVERAGE(VLOOKUP($F76,Listas!$K$1:$S$6,9,0),(VLOOKUP($G76,Listas!$L$1:$S$6,8,0))))</f>
        <v/>
      </c>
      <c r="I76" s="72"/>
      <c r="J76" s="72" t="str">
        <f>IF($I76="","",(AVERAGE(VLOOKUP($I76,Listas!$M$1:$S$6,7,0))))</f>
        <v/>
      </c>
      <c r="K76" s="72" t="str">
        <f t="shared" si="4"/>
        <v/>
      </c>
      <c r="L76" s="72"/>
      <c r="N76" s="72"/>
      <c r="O76" s="72"/>
    </row>
    <row r="77" spans="1:15" ht="14.25" customHeight="1" x14ac:dyDescent="0.25">
      <c r="A77" s="95"/>
      <c r="B77" s="72"/>
      <c r="C77" s="72"/>
      <c r="D77" s="101"/>
      <c r="E77" s="72"/>
      <c r="F77" s="72"/>
      <c r="G77" s="72"/>
      <c r="H77" s="72" t="str">
        <f>IF($F77="","",AVERAGE(VLOOKUP($F77,Listas!$K$1:$S$6,9,0),(VLOOKUP($G77,Listas!$L$1:$S$6,8,0))))</f>
        <v/>
      </c>
      <c r="I77" s="72"/>
      <c r="J77" s="72" t="str">
        <f>IF($I77="","",(AVERAGE(VLOOKUP($I77,Listas!$M$1:$S$6,7,0))))</f>
        <v/>
      </c>
      <c r="K77" s="72" t="str">
        <f t="shared" si="4"/>
        <v/>
      </c>
      <c r="L77" s="72"/>
      <c r="N77" s="72"/>
      <c r="O77" s="72"/>
    </row>
    <row r="78" spans="1:15" ht="14.25" customHeight="1" x14ac:dyDescent="0.25">
      <c r="A78" s="95"/>
      <c r="B78" s="72"/>
      <c r="C78" s="72"/>
      <c r="D78" s="101"/>
      <c r="E78" s="72"/>
      <c r="F78" s="72"/>
      <c r="G78" s="72"/>
      <c r="H78" s="72" t="str">
        <f>IF($F78="","",AVERAGE(VLOOKUP($F78,Listas!$K$1:$S$6,9,0),(VLOOKUP($G78,Listas!$L$1:$S$6,8,0))))</f>
        <v/>
      </c>
      <c r="I78" s="72"/>
      <c r="J78" s="72" t="str">
        <f>IF($I78="","",(AVERAGE(VLOOKUP($I78,Listas!$M$1:$S$6,7,0))))</f>
        <v/>
      </c>
      <c r="K78" s="72" t="str">
        <f t="shared" si="4"/>
        <v/>
      </c>
      <c r="L78" s="72"/>
      <c r="N78" s="72"/>
      <c r="O78" s="72"/>
    </row>
    <row r="79" spans="1:15" ht="14.25" customHeight="1" x14ac:dyDescent="0.25">
      <c r="A79" s="95"/>
      <c r="B79" s="72"/>
      <c r="C79" s="72"/>
      <c r="D79" s="101"/>
      <c r="E79" s="72"/>
      <c r="F79" s="72"/>
      <c r="G79" s="72"/>
      <c r="H79" s="72" t="str">
        <f>IF($F79="","",AVERAGE(VLOOKUP($F79,Listas!$K$1:$S$6,9,0),(VLOOKUP($G79,Listas!$L$1:$S$6,8,0))))</f>
        <v/>
      </c>
      <c r="I79" s="72"/>
      <c r="J79" s="72" t="str">
        <f>IF($I79="","",(AVERAGE(VLOOKUP($I79,Listas!$M$1:$S$6,7,0))))</f>
        <v/>
      </c>
      <c r="K79" s="72" t="str">
        <f t="shared" ref="K79:K114" si="5">IF($F79="","",$H79*$J79)</f>
        <v/>
      </c>
      <c r="L79" s="72"/>
      <c r="N79" s="72"/>
      <c r="O79" s="72"/>
    </row>
    <row r="80" spans="1:15" ht="14.25" customHeight="1" x14ac:dyDescent="0.25">
      <c r="A80" s="95"/>
      <c r="B80" s="72"/>
      <c r="C80" s="72"/>
      <c r="D80" s="101"/>
      <c r="E80" s="72"/>
      <c r="F80" s="72"/>
      <c r="G80" s="72"/>
      <c r="H80" s="72" t="str">
        <f>IF($F80="","",AVERAGE(VLOOKUP($F80,Listas!$K$1:$S$6,9,0),(VLOOKUP($G80,Listas!$L$1:$S$6,8,0))))</f>
        <v/>
      </c>
      <c r="I80" s="72"/>
      <c r="J80" s="72" t="str">
        <f>IF($I80="","",(AVERAGE(VLOOKUP($I80,Listas!$M$1:$S$6,7,0))))</f>
        <v/>
      </c>
      <c r="K80" s="72" t="str">
        <f t="shared" si="5"/>
        <v/>
      </c>
      <c r="L80" s="72"/>
      <c r="N80" s="72"/>
      <c r="O80" s="72"/>
    </row>
    <row r="81" spans="1:15" ht="14.25" customHeight="1" x14ac:dyDescent="0.25">
      <c r="A81" s="95"/>
      <c r="B81" s="72"/>
      <c r="C81" s="72"/>
      <c r="D81" s="101"/>
      <c r="E81" s="72"/>
      <c r="F81" s="72"/>
      <c r="G81" s="72"/>
      <c r="H81" s="72" t="str">
        <f>IF($F81="","",AVERAGE(VLOOKUP($F81,Listas!$K$1:$S$6,9,0),(VLOOKUP($G81,Listas!$L$1:$S$6,8,0))))</f>
        <v/>
      </c>
      <c r="I81" s="72"/>
      <c r="J81" s="72" t="str">
        <f>IF($I81="","",(AVERAGE(VLOOKUP($I81,Listas!$M$1:$S$6,7,0))))</f>
        <v/>
      </c>
      <c r="K81" s="72" t="str">
        <f t="shared" si="5"/>
        <v/>
      </c>
      <c r="L81" s="72"/>
      <c r="N81" s="72"/>
      <c r="O81" s="72"/>
    </row>
    <row r="82" spans="1:15" ht="14.25" customHeight="1" x14ac:dyDescent="0.25">
      <c r="A82" s="95"/>
      <c r="B82" s="72"/>
      <c r="C82" s="72"/>
      <c r="D82" s="101"/>
      <c r="E82" s="72"/>
      <c r="F82" s="72"/>
      <c r="G82" s="72"/>
      <c r="H82" s="72" t="str">
        <f>IF($F82="","",AVERAGE(VLOOKUP($F82,Listas!$K$1:$S$6,9,0),(VLOOKUP($G82,Listas!$L$1:$S$6,8,0))))</f>
        <v/>
      </c>
      <c r="I82" s="72"/>
      <c r="J82" s="72" t="str">
        <f>IF($I82="","",(AVERAGE(VLOOKUP($I82,Listas!$M$1:$S$6,7,0))))</f>
        <v/>
      </c>
      <c r="K82" s="72" t="str">
        <f t="shared" si="5"/>
        <v/>
      </c>
      <c r="L82" s="72"/>
      <c r="N82" s="72"/>
      <c r="O82" s="72"/>
    </row>
    <row r="83" spans="1:15" ht="14.25" customHeight="1" x14ac:dyDescent="0.25">
      <c r="A83" s="95"/>
      <c r="B83" s="72"/>
      <c r="C83" s="72"/>
      <c r="D83" s="101"/>
      <c r="E83" s="72"/>
      <c r="F83" s="72"/>
      <c r="G83" s="72"/>
      <c r="H83" s="72" t="str">
        <f>IF($F83="","",AVERAGE(VLOOKUP($F83,Listas!$K$1:$S$6,9,0),(VLOOKUP($G83,Listas!$L$1:$S$6,8,0))))</f>
        <v/>
      </c>
      <c r="I83" s="72"/>
      <c r="J83" s="72" t="str">
        <f>IF($I83="","",(AVERAGE(VLOOKUP($I83,Listas!$M$1:$S$6,7,0))))</f>
        <v/>
      </c>
      <c r="K83" s="72" t="str">
        <f t="shared" si="5"/>
        <v/>
      </c>
      <c r="L83" s="72"/>
      <c r="N83" s="72"/>
      <c r="O83" s="72"/>
    </row>
    <row r="84" spans="1:15" ht="14.25" customHeight="1" x14ac:dyDescent="0.25">
      <c r="A84" s="95"/>
      <c r="B84" s="72"/>
      <c r="C84" s="72"/>
      <c r="D84" s="101"/>
      <c r="E84" s="72"/>
      <c r="F84" s="72"/>
      <c r="G84" s="72"/>
      <c r="H84" s="72" t="str">
        <f>IF($F84="","",AVERAGE(VLOOKUP($F84,Listas!$K$1:$S$6,9,0),(VLOOKUP($G84,Listas!$L$1:$S$6,8,0))))</f>
        <v/>
      </c>
      <c r="I84" s="72"/>
      <c r="J84" s="72" t="str">
        <f>IF($I84="","",(AVERAGE(VLOOKUP($I84,Listas!$M$1:$S$6,7,0))))</f>
        <v/>
      </c>
      <c r="K84" s="72" t="str">
        <f t="shared" si="5"/>
        <v/>
      </c>
      <c r="L84" s="72"/>
      <c r="N84" s="72"/>
      <c r="O84" s="72"/>
    </row>
    <row r="85" spans="1:15" ht="14.25" customHeight="1" x14ac:dyDescent="0.25">
      <c r="A85" s="95"/>
      <c r="B85" s="72"/>
      <c r="C85" s="72"/>
      <c r="D85" s="101"/>
      <c r="E85" s="72"/>
      <c r="F85" s="72"/>
      <c r="G85" s="72"/>
      <c r="H85" s="72" t="str">
        <f>IF($F85="","",AVERAGE(VLOOKUP($F85,Listas!$K$1:$S$6,9,0),(VLOOKUP($G85,Listas!$L$1:$S$6,8,0))))</f>
        <v/>
      </c>
      <c r="I85" s="72"/>
      <c r="J85" s="72" t="str">
        <f>IF($I85="","",(AVERAGE(VLOOKUP($I85,Listas!$M$1:$S$6,7,0))))</f>
        <v/>
      </c>
      <c r="K85" s="72" t="str">
        <f t="shared" si="5"/>
        <v/>
      </c>
      <c r="L85" s="72"/>
      <c r="N85" s="72"/>
      <c r="O85" s="72"/>
    </row>
    <row r="86" spans="1:15" ht="14.25" customHeight="1" x14ac:dyDescent="0.25">
      <c r="A86" s="95"/>
      <c r="B86" s="72"/>
      <c r="C86" s="72"/>
      <c r="D86" s="101"/>
      <c r="E86" s="72"/>
      <c r="F86" s="72"/>
      <c r="G86" s="72"/>
      <c r="H86" s="72" t="str">
        <f>IF($F86="","",AVERAGE(VLOOKUP($F86,Listas!$K$1:$S$6,9,0),(VLOOKUP($G86,Listas!$L$1:$S$6,8,0))))</f>
        <v/>
      </c>
      <c r="I86" s="72"/>
      <c r="J86" s="72" t="str">
        <f>IF($I86="","",(AVERAGE(VLOOKUP($I86,Listas!$M$1:$S$6,7,0))))</f>
        <v/>
      </c>
      <c r="K86" s="72" t="str">
        <f t="shared" si="5"/>
        <v/>
      </c>
      <c r="L86" s="72"/>
      <c r="N86" s="72"/>
      <c r="O86" s="72"/>
    </row>
    <row r="87" spans="1:15" ht="14.25" customHeight="1" x14ac:dyDescent="0.25">
      <c r="A87" s="95"/>
      <c r="B87" s="72"/>
      <c r="C87" s="72"/>
      <c r="D87" s="101"/>
      <c r="E87" s="72"/>
      <c r="F87" s="72"/>
      <c r="G87" s="72"/>
      <c r="H87" s="72" t="str">
        <f>IF($F87="","",AVERAGE(VLOOKUP($F87,Listas!$K$1:$S$6,9,0),(VLOOKUP($G87,Listas!$L$1:$S$6,8,0))))</f>
        <v/>
      </c>
      <c r="I87" s="72"/>
      <c r="J87" s="72" t="str">
        <f>IF($I87="","",(AVERAGE(VLOOKUP($I87,Listas!$M$1:$S$6,7,0))))</f>
        <v/>
      </c>
      <c r="K87" s="72" t="str">
        <f t="shared" si="5"/>
        <v/>
      </c>
      <c r="L87" s="72"/>
      <c r="N87" s="72"/>
      <c r="O87" s="72"/>
    </row>
    <row r="88" spans="1:15" ht="14.25" customHeight="1" x14ac:dyDescent="0.25">
      <c r="A88" s="95"/>
      <c r="B88" s="72"/>
      <c r="C88" s="72"/>
      <c r="D88" s="101"/>
      <c r="E88" s="72"/>
      <c r="F88" s="72"/>
      <c r="G88" s="72"/>
      <c r="H88" s="72" t="str">
        <f>IF($F88="","",AVERAGE(VLOOKUP($F88,Listas!$K$1:$S$6,9,0),(VLOOKUP($G88,Listas!$L$1:$S$6,8,0))))</f>
        <v/>
      </c>
      <c r="I88" s="72"/>
      <c r="J88" s="72" t="str">
        <f>IF($I88="","",(AVERAGE(VLOOKUP($I88,Listas!$M$1:$S$6,7,0))))</f>
        <v/>
      </c>
      <c r="K88" s="72" t="str">
        <f t="shared" si="5"/>
        <v/>
      </c>
      <c r="L88" s="72"/>
      <c r="N88" s="72"/>
      <c r="O88" s="72"/>
    </row>
    <row r="89" spans="1:15" ht="14.25" customHeight="1" x14ac:dyDescent="0.25">
      <c r="A89" s="95"/>
      <c r="B89" s="72"/>
      <c r="C89" s="72"/>
      <c r="D89" s="101"/>
      <c r="E89" s="72"/>
      <c r="F89" s="72"/>
      <c r="G89" s="72"/>
      <c r="H89" s="72" t="str">
        <f>IF($F89="","",AVERAGE(VLOOKUP($F89,Listas!$K$1:$S$6,9,0),(VLOOKUP($G89,Listas!$L$1:$S$6,8,0))))</f>
        <v/>
      </c>
      <c r="I89" s="72"/>
      <c r="J89" s="72" t="str">
        <f>IF($I89="","",(AVERAGE(VLOOKUP($I89,Listas!$M$1:$S$6,7,0))))</f>
        <v/>
      </c>
      <c r="K89" s="72" t="str">
        <f t="shared" si="5"/>
        <v/>
      </c>
      <c r="L89" s="72"/>
      <c r="N89" s="72"/>
      <c r="O89" s="72"/>
    </row>
    <row r="90" spans="1:15" ht="14.25" customHeight="1" x14ac:dyDescent="0.25">
      <c r="A90" s="95"/>
      <c r="B90" s="72"/>
      <c r="C90" s="72"/>
      <c r="D90" s="101"/>
      <c r="E90" s="72"/>
      <c r="F90" s="72"/>
      <c r="G90" s="72"/>
      <c r="H90" s="72" t="str">
        <f>IF($F90="","",AVERAGE(VLOOKUP($F90,Listas!$K$1:$S$6,9,0),(VLOOKUP($G90,Listas!$L$1:$S$6,8,0))))</f>
        <v/>
      </c>
      <c r="I90" s="72"/>
      <c r="J90" s="72" t="str">
        <f>IF($I90="","",(AVERAGE(VLOOKUP($I90,Listas!$M$1:$S$6,7,0))))</f>
        <v/>
      </c>
      <c r="K90" s="72" t="str">
        <f t="shared" si="5"/>
        <v/>
      </c>
      <c r="L90" s="72"/>
      <c r="N90" s="72"/>
      <c r="O90" s="72"/>
    </row>
    <row r="91" spans="1:15" ht="14.25" customHeight="1" x14ac:dyDescent="0.25">
      <c r="A91" s="95"/>
      <c r="B91" s="72"/>
      <c r="C91" s="72"/>
      <c r="D91" s="101"/>
      <c r="E91" s="72"/>
      <c r="F91" s="72"/>
      <c r="G91" s="72"/>
      <c r="H91" s="72" t="str">
        <f>IF($F91="","",AVERAGE(VLOOKUP($F91,Listas!$K$1:$S$6,9,0),(VLOOKUP($G91,Listas!$L$1:$S$6,8,0))))</f>
        <v/>
      </c>
      <c r="I91" s="72"/>
      <c r="J91" s="72" t="str">
        <f>IF($I91="","",(AVERAGE(VLOOKUP($I91,Listas!$M$1:$S$6,7,0))))</f>
        <v/>
      </c>
      <c r="K91" s="72" t="str">
        <f t="shared" si="5"/>
        <v/>
      </c>
      <c r="L91" s="72"/>
      <c r="N91" s="72"/>
      <c r="O91" s="72"/>
    </row>
    <row r="92" spans="1:15" ht="14.25" customHeight="1" x14ac:dyDescent="0.25">
      <c r="A92" s="95"/>
      <c r="B92" s="72"/>
      <c r="C92" s="72"/>
      <c r="D92" s="101"/>
      <c r="E92" s="72"/>
      <c r="F92" s="72"/>
      <c r="G92" s="72"/>
      <c r="H92" s="72" t="str">
        <f>IF($F92="","",AVERAGE(VLOOKUP($F92,Listas!$K$1:$S$6,9,0),(VLOOKUP($G92,Listas!$L$1:$S$6,8,0))))</f>
        <v/>
      </c>
      <c r="I92" s="72"/>
      <c r="J92" s="72" t="str">
        <f>IF($I92="","",(AVERAGE(VLOOKUP($I92,Listas!$M$1:$S$6,7,0))))</f>
        <v/>
      </c>
      <c r="K92" s="72" t="str">
        <f t="shared" si="5"/>
        <v/>
      </c>
      <c r="L92" s="72"/>
      <c r="N92" s="72"/>
      <c r="O92" s="72"/>
    </row>
    <row r="93" spans="1:15" ht="14.25" customHeight="1" x14ac:dyDescent="0.25">
      <c r="A93" s="95"/>
      <c r="B93" s="72"/>
      <c r="C93" s="72"/>
      <c r="D93" s="101"/>
      <c r="E93" s="72"/>
      <c r="F93" s="72"/>
      <c r="G93" s="72"/>
      <c r="H93" s="72" t="str">
        <f>IF($F93="","",AVERAGE(VLOOKUP($F93,Listas!$K$1:$S$6,9,0),(VLOOKUP($G93,Listas!$L$1:$S$6,8,0))))</f>
        <v/>
      </c>
      <c r="I93" s="72"/>
      <c r="J93" s="72" t="str">
        <f>IF($I93="","",(AVERAGE(VLOOKUP($I93,Listas!$M$1:$S$6,7,0))))</f>
        <v/>
      </c>
      <c r="K93" s="72" t="str">
        <f t="shared" si="5"/>
        <v/>
      </c>
      <c r="L93" s="72"/>
      <c r="N93" s="72"/>
      <c r="O93" s="72"/>
    </row>
    <row r="94" spans="1:15" ht="14.25" customHeight="1" x14ac:dyDescent="0.25">
      <c r="A94" s="95"/>
      <c r="B94" s="72"/>
      <c r="C94" s="72"/>
      <c r="D94" s="101"/>
      <c r="E94" s="72"/>
      <c r="F94" s="72"/>
      <c r="G94" s="72"/>
      <c r="H94" s="72" t="str">
        <f>IF($F94="","",AVERAGE(VLOOKUP($F94,Listas!$K$1:$S$6,9,0),(VLOOKUP($G94,Listas!$L$1:$S$6,8,0))))</f>
        <v/>
      </c>
      <c r="I94" s="72"/>
      <c r="J94" s="72" t="str">
        <f>IF($I94="","",(AVERAGE(VLOOKUP($I94,Listas!$M$1:$S$6,7,0))))</f>
        <v/>
      </c>
      <c r="K94" s="72" t="str">
        <f t="shared" si="5"/>
        <v/>
      </c>
      <c r="L94" s="72"/>
      <c r="N94" s="72"/>
      <c r="O94" s="72"/>
    </row>
    <row r="95" spans="1:15" ht="14.25" customHeight="1" x14ac:dyDescent="0.25">
      <c r="A95" s="95"/>
      <c r="B95" s="72"/>
      <c r="C95" s="72"/>
      <c r="D95" s="101"/>
      <c r="E95" s="72"/>
      <c r="F95" s="72"/>
      <c r="G95" s="72"/>
      <c r="H95" s="72" t="str">
        <f>IF($F95="","",AVERAGE(VLOOKUP($F95,Listas!$K$1:$S$6,9,0),(VLOOKUP($G95,Listas!$L$1:$S$6,8,0))))</f>
        <v/>
      </c>
      <c r="I95" s="72"/>
      <c r="J95" s="72" t="str">
        <f>IF($I95="","",(AVERAGE(VLOOKUP($I95,Listas!$M$1:$S$6,7,0))))</f>
        <v/>
      </c>
      <c r="K95" s="72" t="str">
        <f t="shared" si="5"/>
        <v/>
      </c>
      <c r="L95" s="72"/>
      <c r="N95" s="72"/>
      <c r="O95" s="72"/>
    </row>
    <row r="96" spans="1:15" ht="14.25" customHeight="1" x14ac:dyDescent="0.25">
      <c r="A96" s="95"/>
      <c r="B96" s="72"/>
      <c r="C96" s="72"/>
      <c r="D96" s="101"/>
      <c r="E96" s="72"/>
      <c r="F96" s="72"/>
      <c r="G96" s="72"/>
      <c r="H96" s="72" t="str">
        <f>IF($F96="","",AVERAGE(VLOOKUP($F96,Listas!$K$1:$S$6,9,0),(VLOOKUP($G96,Listas!$L$1:$S$6,8,0))))</f>
        <v/>
      </c>
      <c r="I96" s="72"/>
      <c r="J96" s="72" t="str">
        <f>IF($I96="","",(AVERAGE(VLOOKUP($I96,Listas!$M$1:$S$6,7,0))))</f>
        <v/>
      </c>
      <c r="K96" s="72" t="str">
        <f t="shared" si="5"/>
        <v/>
      </c>
      <c r="L96" s="72"/>
      <c r="N96" s="72"/>
      <c r="O96" s="72"/>
    </row>
    <row r="97" spans="1:15" ht="14.25" customHeight="1" x14ac:dyDescent="0.25">
      <c r="A97" s="95"/>
      <c r="B97" s="72"/>
      <c r="C97" s="72"/>
      <c r="D97" s="101"/>
      <c r="E97" s="72"/>
      <c r="F97" s="72"/>
      <c r="G97" s="72"/>
      <c r="H97" s="72" t="str">
        <f>IF($F97="","",AVERAGE(VLOOKUP($F97,Listas!$K$1:$S$6,9,0),(VLOOKUP($G97,Listas!$L$1:$S$6,8,0))))</f>
        <v/>
      </c>
      <c r="I97" s="72"/>
      <c r="J97" s="72" t="str">
        <f>IF($I97="","",(AVERAGE(VLOOKUP($I97,Listas!$M$1:$S$6,7,0))))</f>
        <v/>
      </c>
      <c r="K97" s="72" t="str">
        <f t="shared" si="5"/>
        <v/>
      </c>
      <c r="L97" s="72"/>
      <c r="N97" s="72"/>
      <c r="O97" s="72"/>
    </row>
    <row r="98" spans="1:15" ht="14.25" customHeight="1" x14ac:dyDescent="0.25">
      <c r="A98" s="95"/>
      <c r="B98" s="72"/>
      <c r="C98" s="72"/>
      <c r="D98" s="101"/>
      <c r="E98" s="72"/>
      <c r="F98" s="72"/>
      <c r="G98" s="72"/>
      <c r="H98" s="72" t="str">
        <f>IF($F98="","",AVERAGE(VLOOKUP($F98,Listas!$K$1:$S$6,9,0),(VLOOKUP($G98,Listas!$L$1:$S$6,8,0))))</f>
        <v/>
      </c>
      <c r="I98" s="72"/>
      <c r="J98" s="72" t="str">
        <f>IF($I98="","",(AVERAGE(VLOOKUP($I98,Listas!$M$1:$S$6,7,0))))</f>
        <v/>
      </c>
      <c r="K98" s="72" t="str">
        <f t="shared" si="5"/>
        <v/>
      </c>
      <c r="L98" s="72"/>
      <c r="N98" s="72"/>
      <c r="O98" s="72"/>
    </row>
    <row r="99" spans="1:15" ht="14.25" customHeight="1" x14ac:dyDescent="0.25">
      <c r="A99" s="95"/>
      <c r="B99" s="72"/>
      <c r="C99" s="72"/>
      <c r="D99" s="101"/>
      <c r="E99" s="72"/>
      <c r="F99" s="72"/>
      <c r="G99" s="72"/>
      <c r="H99" s="72" t="str">
        <f>IF($F99="","",AVERAGE(VLOOKUP($F99,Listas!$K$1:$S$6,9,0),(VLOOKUP($G99,Listas!$L$1:$S$6,8,0))))</f>
        <v/>
      </c>
      <c r="I99" s="72"/>
      <c r="J99" s="72" t="str">
        <f>IF($I99="","",(AVERAGE(VLOOKUP($I99,Listas!$M$1:$S$6,7,0))))</f>
        <v/>
      </c>
      <c r="K99" s="72" t="str">
        <f t="shared" si="5"/>
        <v/>
      </c>
      <c r="L99" s="72"/>
      <c r="N99" s="72"/>
      <c r="O99" s="72"/>
    </row>
    <row r="100" spans="1:15" ht="14.25" customHeight="1" x14ac:dyDescent="0.25">
      <c r="A100" s="95"/>
      <c r="B100" s="72"/>
      <c r="C100" s="72"/>
      <c r="D100" s="101"/>
      <c r="E100" s="72"/>
      <c r="F100" s="72"/>
      <c r="G100" s="72"/>
      <c r="H100" s="72" t="str">
        <f>IF($F100="","",AVERAGE(VLOOKUP($F100,Listas!$K$1:$S$6,9,0),(VLOOKUP($G100,Listas!$L$1:$S$6,8,0))))</f>
        <v/>
      </c>
      <c r="I100" s="72"/>
      <c r="J100" s="72" t="str">
        <f>IF($I100="","",(AVERAGE(VLOOKUP($I100,Listas!$M$1:$S$6,7,0))))</f>
        <v/>
      </c>
      <c r="K100" s="72" t="str">
        <f t="shared" si="5"/>
        <v/>
      </c>
      <c r="L100" s="72"/>
      <c r="N100" s="72"/>
      <c r="O100" s="72"/>
    </row>
    <row r="101" spans="1:15" ht="14.25" customHeight="1" x14ac:dyDescent="0.25">
      <c r="A101" s="95"/>
      <c r="B101" s="72"/>
      <c r="C101" s="72"/>
      <c r="D101" s="101"/>
      <c r="E101" s="72"/>
      <c r="F101" s="72"/>
      <c r="G101" s="72"/>
      <c r="H101" s="72" t="str">
        <f>IF($F101="","",AVERAGE(VLOOKUP($F101,Listas!$K$1:$S$6,9,0),(VLOOKUP($G101,Listas!$L$1:$S$6,8,0))))</f>
        <v/>
      </c>
      <c r="I101" s="72"/>
      <c r="J101" s="72" t="str">
        <f>IF($I101="","",(AVERAGE(VLOOKUP($I101,Listas!$M$1:$S$6,7,0))))</f>
        <v/>
      </c>
      <c r="K101" s="72" t="str">
        <f t="shared" si="5"/>
        <v/>
      </c>
      <c r="L101" s="72"/>
      <c r="N101" s="72"/>
      <c r="O101" s="72"/>
    </row>
    <row r="102" spans="1:15" ht="14.25" customHeight="1" x14ac:dyDescent="0.25">
      <c r="A102" s="95"/>
      <c r="B102" s="72"/>
      <c r="C102" s="72"/>
      <c r="D102" s="101"/>
      <c r="E102" s="72"/>
      <c r="F102" s="72"/>
      <c r="G102" s="72"/>
      <c r="H102" s="72" t="str">
        <f>IF($F102="","",AVERAGE(VLOOKUP($F102,Listas!$K$1:$S$6,9,0),(VLOOKUP($G102,Listas!$L$1:$S$6,8,0))))</f>
        <v/>
      </c>
      <c r="I102" s="72"/>
      <c r="J102" s="72" t="str">
        <f>IF($I102="","",(AVERAGE(VLOOKUP($I102,Listas!$M$1:$S$6,7,0))))</f>
        <v/>
      </c>
      <c r="K102" s="72" t="str">
        <f t="shared" si="5"/>
        <v/>
      </c>
      <c r="L102" s="72"/>
      <c r="N102" s="72"/>
      <c r="O102" s="72"/>
    </row>
    <row r="103" spans="1:15" ht="14.25" customHeight="1" x14ac:dyDescent="0.25">
      <c r="A103" s="95"/>
      <c r="B103" s="72"/>
      <c r="C103" s="72"/>
      <c r="D103" s="101"/>
      <c r="E103" s="72"/>
      <c r="F103" s="72"/>
      <c r="G103" s="72"/>
      <c r="H103" s="72" t="str">
        <f>IF($F103="","",AVERAGE(VLOOKUP($F103,Listas!$K$1:$S$6,9,0),(VLOOKUP($G103,Listas!$L$1:$S$6,8,0))))</f>
        <v/>
      </c>
      <c r="I103" s="72"/>
      <c r="J103" s="72" t="str">
        <f>IF($I103="","",(AVERAGE(VLOOKUP($I103,Listas!$M$1:$S$6,7,0))))</f>
        <v/>
      </c>
      <c r="K103" s="72" t="str">
        <f t="shared" si="5"/>
        <v/>
      </c>
      <c r="L103" s="72"/>
      <c r="N103" s="72"/>
      <c r="O103" s="72"/>
    </row>
    <row r="104" spans="1:15" ht="14.25" customHeight="1" x14ac:dyDescent="0.25">
      <c r="A104" s="95"/>
      <c r="B104" s="72"/>
      <c r="C104" s="72"/>
      <c r="D104" s="101"/>
      <c r="E104" s="72"/>
      <c r="F104" s="72"/>
      <c r="G104" s="72"/>
      <c r="H104" s="72" t="str">
        <f>IF($F104="","",AVERAGE(VLOOKUP($F104,Listas!$K$1:$S$6,9,0),(VLOOKUP($G104,Listas!$L$1:$S$6,8,0))))</f>
        <v/>
      </c>
      <c r="I104" s="72"/>
      <c r="J104" s="72" t="str">
        <f>IF($I104="","",(AVERAGE(VLOOKUP($I104,Listas!$M$1:$S$6,7,0))))</f>
        <v/>
      </c>
      <c r="K104" s="72" t="str">
        <f t="shared" si="5"/>
        <v/>
      </c>
      <c r="L104" s="72"/>
      <c r="N104" s="72"/>
      <c r="O104" s="72"/>
    </row>
    <row r="105" spans="1:15" ht="14.25" customHeight="1" x14ac:dyDescent="0.25">
      <c r="A105" s="95"/>
      <c r="B105" s="72"/>
      <c r="C105" s="72"/>
      <c r="D105" s="101"/>
      <c r="E105" s="72"/>
      <c r="F105" s="72"/>
      <c r="G105" s="72"/>
      <c r="H105" s="72" t="str">
        <f>IF($F105="","",AVERAGE(VLOOKUP($F105,Listas!$K$1:$S$6,9,0),(VLOOKUP($G105,Listas!$L$1:$S$6,8,0))))</f>
        <v/>
      </c>
      <c r="I105" s="72"/>
      <c r="J105" s="72" t="str">
        <f>IF($I105="","",(AVERAGE(VLOOKUP($I105,Listas!$M$1:$S$6,7,0))))</f>
        <v/>
      </c>
      <c r="K105" s="72" t="str">
        <f t="shared" si="5"/>
        <v/>
      </c>
      <c r="L105" s="72"/>
      <c r="N105" s="72"/>
      <c r="O105" s="72"/>
    </row>
    <row r="106" spans="1:15" ht="14.25" customHeight="1" x14ac:dyDescent="0.25">
      <c r="A106" s="95"/>
      <c r="B106" s="72"/>
      <c r="C106" s="72"/>
      <c r="D106" s="101"/>
      <c r="E106" s="72"/>
      <c r="F106" s="72"/>
      <c r="G106" s="72"/>
      <c r="H106" s="72" t="str">
        <f>IF($F106="","",AVERAGE(VLOOKUP($F106,Listas!$K$1:$S$6,9,0),(VLOOKUP($G106,Listas!$L$1:$S$6,8,0))))</f>
        <v/>
      </c>
      <c r="I106" s="72"/>
      <c r="J106" s="72" t="str">
        <f>IF($I106="","",(AVERAGE(VLOOKUP($I106,Listas!$M$1:$S$6,7,0))))</f>
        <v/>
      </c>
      <c r="K106" s="72" t="str">
        <f t="shared" si="5"/>
        <v/>
      </c>
      <c r="L106" s="72"/>
      <c r="N106" s="72"/>
      <c r="O106" s="72"/>
    </row>
    <row r="107" spans="1:15" ht="14.25" customHeight="1" x14ac:dyDescent="0.25">
      <c r="A107" s="95"/>
      <c r="B107" s="72"/>
      <c r="C107" s="72"/>
      <c r="D107" s="101"/>
      <c r="E107" s="72"/>
      <c r="F107" s="72"/>
      <c r="G107" s="72"/>
      <c r="H107" s="72" t="str">
        <f>IF($F107="","",AVERAGE(VLOOKUP($F107,Listas!$K$1:$S$6,9,0),(VLOOKUP($G107,Listas!$L$1:$S$6,8,0))))</f>
        <v/>
      </c>
      <c r="I107" s="72"/>
      <c r="J107" s="72" t="str">
        <f>IF($I107="","",(AVERAGE(VLOOKUP($I107,Listas!$M$1:$S$6,7,0))))</f>
        <v/>
      </c>
      <c r="K107" s="72" t="str">
        <f t="shared" si="5"/>
        <v/>
      </c>
      <c r="L107" s="72"/>
      <c r="N107" s="72"/>
      <c r="O107" s="72"/>
    </row>
    <row r="108" spans="1:15" ht="14.25" customHeight="1" x14ac:dyDescent="0.25">
      <c r="A108" s="95"/>
      <c r="B108" s="72"/>
      <c r="C108" s="72"/>
      <c r="D108" s="101"/>
      <c r="E108" s="72"/>
      <c r="F108" s="72"/>
      <c r="G108" s="72"/>
      <c r="H108" s="72" t="str">
        <f>IF($F108="","",AVERAGE(VLOOKUP($F108,Listas!$K$1:$S$6,9,0),(VLOOKUP($G108,Listas!$L$1:$S$6,8,0))))</f>
        <v/>
      </c>
      <c r="I108" s="72"/>
      <c r="J108" s="72" t="str">
        <f>IF($I108="","",(AVERAGE(VLOOKUP($I108,Listas!$M$1:$S$6,7,0))))</f>
        <v/>
      </c>
      <c r="K108" s="72" t="str">
        <f t="shared" si="5"/>
        <v/>
      </c>
      <c r="L108" s="72"/>
      <c r="N108" s="72"/>
      <c r="O108" s="72"/>
    </row>
    <row r="109" spans="1:15" ht="14.25" customHeight="1" x14ac:dyDescent="0.25">
      <c r="A109" s="95"/>
      <c r="B109" s="72"/>
      <c r="C109" s="72"/>
      <c r="D109" s="101"/>
      <c r="E109" s="72"/>
      <c r="F109" s="72"/>
      <c r="G109" s="72"/>
      <c r="H109" s="72" t="str">
        <f>IF($F109="","",AVERAGE(VLOOKUP($F109,Listas!$K$1:$S$6,9,0),(VLOOKUP($G109,Listas!$L$1:$S$6,8,0))))</f>
        <v/>
      </c>
      <c r="I109" s="72"/>
      <c r="J109" s="72" t="str">
        <f>IF($I109="","",(AVERAGE(VLOOKUP($I109,Listas!$M$1:$S$6,7,0))))</f>
        <v/>
      </c>
      <c r="K109" s="72" t="str">
        <f t="shared" si="5"/>
        <v/>
      </c>
      <c r="L109" s="72"/>
      <c r="N109" s="72"/>
      <c r="O109" s="72"/>
    </row>
    <row r="110" spans="1:15" ht="14.25" customHeight="1" x14ac:dyDescent="0.25">
      <c r="A110" s="95"/>
      <c r="B110" s="72"/>
      <c r="C110" s="72"/>
      <c r="D110" s="101"/>
      <c r="E110" s="72"/>
      <c r="F110" s="72"/>
      <c r="G110" s="72"/>
      <c r="H110" s="72" t="str">
        <f>IF($F110="","",AVERAGE(VLOOKUP($F110,Listas!$K$1:$S$6,9,0),(VLOOKUP($G110,Listas!$L$1:$S$6,8,0))))</f>
        <v/>
      </c>
      <c r="I110" s="72"/>
      <c r="J110" s="72" t="str">
        <f>IF($I110="","",(AVERAGE(VLOOKUP($I110,Listas!$M$1:$S$6,7,0))))</f>
        <v/>
      </c>
      <c r="K110" s="72" t="str">
        <f t="shared" si="5"/>
        <v/>
      </c>
      <c r="L110" s="72"/>
      <c r="N110" s="72"/>
      <c r="O110" s="72"/>
    </row>
    <row r="111" spans="1:15" ht="14.25" customHeight="1" x14ac:dyDescent="0.25">
      <c r="A111" s="95"/>
      <c r="B111" s="72"/>
      <c r="C111" s="72"/>
      <c r="D111" s="101"/>
      <c r="E111" s="72"/>
      <c r="F111" s="72"/>
      <c r="G111" s="72"/>
      <c r="H111" s="72" t="str">
        <f>IF($F111="","",AVERAGE(VLOOKUP($F111,Listas!$K$1:$S$6,9,0),(VLOOKUP($G111,Listas!$L$1:$S$6,8,0))))</f>
        <v/>
      </c>
      <c r="I111" s="72"/>
      <c r="J111" s="72" t="str">
        <f>IF($I111="","",(AVERAGE(VLOOKUP($I111,Listas!$M$1:$S$6,7,0))))</f>
        <v/>
      </c>
      <c r="K111" s="72" t="str">
        <f t="shared" si="5"/>
        <v/>
      </c>
      <c r="L111" s="72"/>
      <c r="N111" s="72"/>
      <c r="O111" s="72"/>
    </row>
    <row r="112" spans="1:15" ht="14.25" customHeight="1" x14ac:dyDescent="0.25">
      <c r="A112" s="95"/>
      <c r="B112" s="72"/>
      <c r="C112" s="72"/>
      <c r="D112" s="101"/>
      <c r="E112" s="72"/>
      <c r="F112" s="72"/>
      <c r="G112" s="72"/>
      <c r="H112" s="72" t="str">
        <f>IF($F112="","",AVERAGE(VLOOKUP($F112,Listas!$K$1:$S$6,9,0),(VLOOKUP($G112,Listas!$L$1:$S$6,8,0))))</f>
        <v/>
      </c>
      <c r="I112" s="72"/>
      <c r="J112" s="72" t="str">
        <f>IF($I112="","",(AVERAGE(VLOOKUP($I112,Listas!$M$1:$S$6,7,0))))</f>
        <v/>
      </c>
      <c r="K112" s="72" t="str">
        <f t="shared" si="5"/>
        <v/>
      </c>
      <c r="L112" s="72"/>
      <c r="N112" s="72"/>
      <c r="O112" s="72"/>
    </row>
    <row r="113" spans="1:15" x14ac:dyDescent="0.25">
      <c r="A113" s="95"/>
      <c r="B113" s="72"/>
      <c r="C113" s="72"/>
      <c r="D113" s="101"/>
      <c r="E113" s="72"/>
      <c r="F113" s="72"/>
      <c r="G113" s="72"/>
      <c r="H113" s="72" t="str">
        <f>IF($F113="","",AVERAGE(VLOOKUP($F113,Listas!$K$1:$S$6,9,0),(VLOOKUP($G113,Listas!$L$1:$S$6,8,0))))</f>
        <v/>
      </c>
      <c r="I113" s="72"/>
      <c r="J113" s="72" t="str">
        <f>IF($I113="","",(AVERAGE(VLOOKUP($I113,Listas!$M$1:$S$6,7,0))))</f>
        <v/>
      </c>
      <c r="K113" s="72" t="str">
        <f t="shared" si="5"/>
        <v/>
      </c>
      <c r="L113" s="72"/>
      <c r="N113" s="72"/>
      <c r="O113" s="72"/>
    </row>
    <row r="114" spans="1:15" ht="44.25" customHeight="1" x14ac:dyDescent="0.25">
      <c r="A114" s="95"/>
      <c r="B114" s="72"/>
      <c r="C114" s="72"/>
      <c r="D114" s="101"/>
      <c r="E114" s="72"/>
      <c r="F114" s="72"/>
      <c r="G114" s="72"/>
      <c r="H114" s="72" t="str">
        <f>IF($F114="","",AVERAGE(VLOOKUP($F114,Listas!$K$1:$S$6,9,0),(VLOOKUP($G114,Listas!$L$1:$S$6,8,0))))</f>
        <v/>
      </c>
      <c r="I114" s="72"/>
      <c r="J114" s="72" t="str">
        <f>IF($I114="","",(AVERAGE(VLOOKUP($I114,Listas!$M$1:$S$6,7,0))))</f>
        <v/>
      </c>
      <c r="K114" s="72" t="str">
        <f t="shared" si="5"/>
        <v/>
      </c>
      <c r="L114" s="72"/>
      <c r="N114" s="72"/>
      <c r="O114" s="72"/>
    </row>
    <row r="115" spans="1:15" x14ac:dyDescent="0.25">
      <c r="A115" s="95"/>
      <c r="B115" s="72"/>
      <c r="C115" s="72"/>
      <c r="D115" s="101"/>
      <c r="E115" s="72"/>
      <c r="F115" s="72"/>
      <c r="G115" s="72"/>
      <c r="H115" s="72"/>
      <c r="I115" s="72"/>
      <c r="J115" s="72"/>
      <c r="K115" s="72"/>
      <c r="L115" s="72"/>
      <c r="N115" s="72"/>
      <c r="O115" s="72"/>
    </row>
    <row r="116" spans="1:15" x14ac:dyDescent="0.25">
      <c r="A116" s="95"/>
      <c r="B116" s="72"/>
      <c r="C116" s="72"/>
      <c r="D116" s="101"/>
      <c r="E116" s="72"/>
      <c r="F116" s="72"/>
      <c r="G116" s="72"/>
      <c r="H116" s="72"/>
      <c r="I116" s="72"/>
      <c r="J116" s="72"/>
      <c r="K116" s="72"/>
      <c r="L116" s="72"/>
      <c r="N116" s="72"/>
      <c r="O116" s="72"/>
    </row>
    <row r="117" spans="1:15" x14ac:dyDescent="0.25">
      <c r="A117" s="95"/>
      <c r="B117" s="72"/>
      <c r="C117" s="72"/>
      <c r="D117" s="101"/>
      <c r="E117" s="72"/>
      <c r="F117" s="72"/>
      <c r="G117" s="72"/>
      <c r="H117" s="72"/>
      <c r="I117" s="72"/>
      <c r="J117" s="72"/>
      <c r="K117" s="72"/>
      <c r="L117" s="72"/>
      <c r="N117" s="72"/>
      <c r="O117" s="72"/>
    </row>
    <row r="118" spans="1:15" x14ac:dyDescent="0.25">
      <c r="A118" s="95"/>
      <c r="B118" s="72"/>
      <c r="C118" s="72"/>
      <c r="D118" s="101"/>
      <c r="E118" s="72"/>
      <c r="F118" s="72"/>
      <c r="G118" s="72"/>
      <c r="H118" s="72"/>
      <c r="I118" s="72"/>
      <c r="J118" s="72"/>
      <c r="K118" s="72"/>
      <c r="L118" s="72"/>
      <c r="N118" s="72"/>
      <c r="O118" s="72"/>
    </row>
    <row r="119" spans="1:15" x14ac:dyDescent="0.25">
      <c r="A119" s="95"/>
      <c r="B119" s="72"/>
      <c r="C119" s="72"/>
      <c r="D119" s="101"/>
      <c r="E119" s="72"/>
      <c r="F119" s="72"/>
      <c r="G119" s="72"/>
      <c r="H119" s="72"/>
      <c r="I119" s="72"/>
      <c r="J119" s="72"/>
      <c r="K119" s="72"/>
      <c r="L119" s="72"/>
      <c r="N119" s="72"/>
      <c r="O119" s="72"/>
    </row>
    <row r="120" spans="1:15" x14ac:dyDescent="0.25">
      <c r="A120" s="95"/>
      <c r="B120" s="72"/>
      <c r="C120" s="72"/>
      <c r="D120" s="101"/>
      <c r="E120" s="72"/>
      <c r="F120" s="72"/>
      <c r="G120" s="72"/>
      <c r="H120" s="72"/>
      <c r="I120" s="72"/>
      <c r="J120" s="72"/>
      <c r="K120" s="72"/>
      <c r="L120" s="72"/>
      <c r="N120" s="72"/>
      <c r="O120" s="72"/>
    </row>
    <row r="121" spans="1:15" x14ac:dyDescent="0.25">
      <c r="A121" s="95"/>
      <c r="B121" s="72"/>
      <c r="C121" s="72"/>
      <c r="D121" s="101"/>
      <c r="E121" s="72"/>
      <c r="F121" s="72"/>
      <c r="G121" s="72"/>
      <c r="H121" s="72"/>
      <c r="I121" s="72"/>
      <c r="J121" s="72"/>
      <c r="K121" s="72"/>
      <c r="L121" s="72"/>
      <c r="N121" s="72"/>
      <c r="O121" s="72"/>
    </row>
    <row r="122" spans="1:15" x14ac:dyDescent="0.25">
      <c r="A122" s="95"/>
      <c r="B122" s="72"/>
      <c r="C122" s="72"/>
      <c r="D122" s="101"/>
      <c r="E122" s="72"/>
      <c r="F122" s="72"/>
      <c r="G122" s="72"/>
      <c r="H122" s="72"/>
      <c r="I122" s="72"/>
      <c r="J122" s="72"/>
      <c r="K122" s="72"/>
      <c r="L122" s="72"/>
      <c r="N122" s="72"/>
      <c r="O122" s="72"/>
    </row>
    <row r="123" spans="1:15" x14ac:dyDescent="0.25">
      <c r="A123" s="95"/>
      <c r="B123" s="72"/>
      <c r="C123" s="72"/>
      <c r="D123" s="101"/>
      <c r="E123" s="72"/>
      <c r="F123" s="72"/>
      <c r="G123" s="72"/>
      <c r="H123" s="72"/>
      <c r="I123" s="72"/>
      <c r="J123" s="72"/>
      <c r="K123" s="72"/>
      <c r="L123" s="72"/>
      <c r="N123" s="72"/>
      <c r="O123" s="72"/>
    </row>
    <row r="124" spans="1:15" x14ac:dyDescent="0.25">
      <c r="A124" s="95"/>
      <c r="B124" s="72"/>
      <c r="C124" s="72"/>
      <c r="D124" s="101"/>
      <c r="E124" s="72"/>
      <c r="F124" s="72"/>
      <c r="G124" s="72"/>
      <c r="H124" s="72"/>
      <c r="I124" s="72"/>
      <c r="J124" s="72"/>
      <c r="K124" s="72"/>
      <c r="L124" s="72"/>
      <c r="N124" s="72"/>
      <c r="O124" s="72"/>
    </row>
    <row r="125" spans="1:15" x14ac:dyDescent="0.25">
      <c r="A125" s="95"/>
      <c r="B125" s="72"/>
      <c r="C125" s="72"/>
      <c r="D125" s="101"/>
      <c r="E125" s="72"/>
      <c r="F125" s="72"/>
      <c r="G125" s="72"/>
      <c r="H125" s="72"/>
      <c r="I125" s="72"/>
      <c r="J125" s="72"/>
      <c r="K125" s="72"/>
      <c r="L125" s="72"/>
      <c r="N125" s="72"/>
      <c r="O125" s="72"/>
    </row>
    <row r="126" spans="1:15" x14ac:dyDescent="0.25">
      <c r="A126" s="95"/>
      <c r="B126" s="72"/>
      <c r="C126" s="72"/>
      <c r="D126" s="101"/>
      <c r="E126" s="72"/>
      <c r="F126" s="72"/>
      <c r="G126" s="72"/>
      <c r="H126" s="72"/>
      <c r="I126" s="72"/>
      <c r="J126" s="72"/>
      <c r="K126" s="72"/>
      <c r="L126" s="72"/>
      <c r="N126" s="72"/>
      <c r="O126" s="72"/>
    </row>
    <row r="127" spans="1:15" x14ac:dyDescent="0.25">
      <c r="A127" s="95"/>
      <c r="B127" s="72"/>
      <c r="C127" s="72"/>
      <c r="D127" s="101"/>
      <c r="E127" s="72"/>
      <c r="F127" s="72"/>
      <c r="G127" s="72"/>
      <c r="H127" s="72"/>
      <c r="I127" s="72"/>
      <c r="J127" s="72"/>
      <c r="K127" s="72"/>
      <c r="L127" s="72"/>
      <c r="N127" s="72"/>
      <c r="O127" s="72"/>
    </row>
    <row r="128" spans="1:15" x14ac:dyDescent="0.25">
      <c r="A128" s="95"/>
      <c r="B128" s="72"/>
      <c r="C128" s="72"/>
      <c r="D128" s="101"/>
      <c r="E128" s="72"/>
      <c r="F128" s="72"/>
      <c r="G128" s="72"/>
      <c r="H128" s="72"/>
      <c r="I128" s="72"/>
      <c r="J128" s="72"/>
      <c r="K128" s="72"/>
      <c r="L128" s="72"/>
      <c r="N128" s="72"/>
      <c r="O128" s="72"/>
    </row>
    <row r="129" spans="1:15" x14ac:dyDescent="0.25">
      <c r="A129" s="95"/>
      <c r="B129" s="72"/>
      <c r="C129" s="72"/>
      <c r="D129" s="101"/>
      <c r="E129" s="72"/>
      <c r="F129" s="72"/>
      <c r="G129" s="72"/>
      <c r="H129" s="72"/>
      <c r="I129" s="72"/>
      <c r="J129" s="72"/>
      <c r="K129" s="72"/>
      <c r="L129" s="72"/>
      <c r="N129" s="72"/>
      <c r="O129" s="72"/>
    </row>
    <row r="130" spans="1:15" x14ac:dyDescent="0.25">
      <c r="A130" s="95"/>
      <c r="B130" s="72"/>
      <c r="C130" s="72"/>
      <c r="D130" s="101"/>
      <c r="E130" s="72"/>
      <c r="F130" s="72"/>
      <c r="G130" s="72"/>
      <c r="H130" s="72"/>
      <c r="I130" s="72"/>
      <c r="J130" s="72"/>
      <c r="K130" s="72"/>
      <c r="L130" s="72"/>
      <c r="N130" s="72"/>
      <c r="O130" s="72"/>
    </row>
    <row r="131" spans="1:15" x14ac:dyDescent="0.25">
      <c r="A131" s="95"/>
      <c r="B131" s="72"/>
      <c r="C131" s="72"/>
      <c r="D131" s="101"/>
      <c r="E131" s="72"/>
      <c r="F131" s="72"/>
      <c r="G131" s="72"/>
      <c r="H131" s="72"/>
      <c r="I131" s="72"/>
      <c r="J131" s="72"/>
      <c r="K131" s="72"/>
      <c r="L131" s="72"/>
      <c r="N131" s="72"/>
      <c r="O131" s="72"/>
    </row>
    <row r="132" spans="1:15" x14ac:dyDescent="0.25">
      <c r="A132" s="95"/>
      <c r="B132" s="72"/>
      <c r="C132" s="72"/>
      <c r="D132" s="101"/>
      <c r="E132" s="72"/>
      <c r="F132" s="72"/>
      <c r="G132" s="72"/>
      <c r="H132" s="72"/>
      <c r="I132" s="72"/>
      <c r="J132" s="72"/>
      <c r="K132" s="72"/>
      <c r="L132" s="72"/>
      <c r="N132" s="72"/>
      <c r="O132" s="72"/>
    </row>
    <row r="133" spans="1:15" x14ac:dyDescent="0.25">
      <c r="A133" s="95"/>
      <c r="B133" s="72"/>
      <c r="C133" s="72"/>
      <c r="D133" s="101"/>
      <c r="E133" s="72"/>
      <c r="F133" s="72"/>
      <c r="G133" s="72"/>
      <c r="H133" s="72"/>
      <c r="I133" s="72"/>
      <c r="J133" s="72"/>
      <c r="K133" s="72"/>
      <c r="L133" s="72"/>
      <c r="N133" s="72"/>
      <c r="O133" s="72"/>
    </row>
    <row r="134" spans="1:15" x14ac:dyDescent="0.25">
      <c r="A134" s="95"/>
      <c r="B134" s="72"/>
      <c r="C134" s="72"/>
      <c r="D134" s="101"/>
      <c r="E134" s="72"/>
      <c r="F134" s="72"/>
      <c r="G134" s="72"/>
      <c r="H134" s="72"/>
      <c r="I134" s="72"/>
      <c r="J134" s="72"/>
      <c r="K134" s="72"/>
      <c r="L134" s="72"/>
      <c r="N134" s="72"/>
      <c r="O134" s="72"/>
    </row>
    <row r="135" spans="1:15" x14ac:dyDescent="0.25">
      <c r="A135" s="95"/>
      <c r="B135" s="72"/>
      <c r="C135" s="72"/>
      <c r="D135" s="101"/>
      <c r="E135" s="72"/>
      <c r="F135" s="72"/>
      <c r="G135" s="72"/>
      <c r="H135" s="72"/>
      <c r="I135" s="72"/>
      <c r="J135" s="72"/>
      <c r="K135" s="72"/>
      <c r="L135" s="72"/>
      <c r="N135" s="72"/>
      <c r="O135" s="72"/>
    </row>
    <row r="136" spans="1:15" x14ac:dyDescent="0.25">
      <c r="A136" s="95"/>
      <c r="B136" s="72"/>
      <c r="C136" s="72"/>
      <c r="D136" s="101"/>
      <c r="E136" s="72"/>
      <c r="F136" s="72"/>
      <c r="G136" s="72"/>
      <c r="H136" s="72"/>
      <c r="I136" s="72"/>
      <c r="J136" s="72"/>
      <c r="K136" s="72"/>
      <c r="L136" s="72"/>
      <c r="N136" s="72"/>
      <c r="O136" s="72"/>
    </row>
    <row r="137" spans="1:15" x14ac:dyDescent="0.25">
      <c r="A137" s="95"/>
      <c r="B137" s="72"/>
      <c r="C137" s="72"/>
      <c r="D137" s="101"/>
      <c r="E137" s="72"/>
      <c r="F137" s="72"/>
      <c r="G137" s="72"/>
      <c r="H137" s="72"/>
      <c r="I137" s="72"/>
      <c r="J137" s="72"/>
      <c r="K137" s="72"/>
      <c r="L137" s="72"/>
      <c r="N137" s="72"/>
      <c r="O137" s="72"/>
    </row>
    <row r="138" spans="1:15" x14ac:dyDescent="0.25">
      <c r="A138" s="95"/>
      <c r="B138" s="72"/>
      <c r="C138" s="72"/>
      <c r="D138" s="101"/>
      <c r="E138" s="72"/>
      <c r="F138" s="72"/>
      <c r="G138" s="72"/>
      <c r="H138" s="72"/>
      <c r="I138" s="72"/>
      <c r="J138" s="72"/>
      <c r="K138" s="72"/>
      <c r="L138" s="72"/>
      <c r="N138" s="72"/>
      <c r="O138" s="72"/>
    </row>
    <row r="139" spans="1:15" x14ac:dyDescent="0.25">
      <c r="A139" s="95"/>
      <c r="B139" s="72"/>
      <c r="C139" s="72"/>
      <c r="D139" s="101"/>
      <c r="E139" s="72"/>
      <c r="F139" s="72"/>
      <c r="G139" s="72"/>
      <c r="H139" s="72"/>
      <c r="I139" s="72"/>
      <c r="J139" s="72"/>
      <c r="K139" s="72"/>
      <c r="L139" s="72"/>
      <c r="N139" s="72"/>
      <c r="O139" s="72"/>
    </row>
    <row r="140" spans="1:15" x14ac:dyDescent="0.25">
      <c r="A140" s="95"/>
      <c r="B140" s="72"/>
      <c r="C140" s="72"/>
      <c r="D140" s="101"/>
      <c r="E140" s="72"/>
      <c r="F140" s="72"/>
      <c r="G140" s="72"/>
      <c r="H140" s="72"/>
      <c r="I140" s="72"/>
      <c r="J140" s="72"/>
      <c r="K140" s="72"/>
      <c r="L140" s="72"/>
      <c r="N140" s="72"/>
      <c r="O140" s="72"/>
    </row>
    <row r="141" spans="1:15" x14ac:dyDescent="0.25">
      <c r="A141" s="95"/>
      <c r="B141" s="72"/>
      <c r="C141" s="72"/>
      <c r="D141" s="101"/>
      <c r="E141" s="72"/>
      <c r="F141" s="72"/>
      <c r="G141" s="72"/>
      <c r="H141" s="72"/>
      <c r="I141" s="72"/>
      <c r="J141" s="72"/>
      <c r="K141" s="72"/>
      <c r="L141" s="72"/>
      <c r="N141" s="72"/>
      <c r="O141" s="72"/>
    </row>
    <row r="142" spans="1:15" x14ac:dyDescent="0.25">
      <c r="A142" s="95"/>
      <c r="B142" s="72"/>
      <c r="C142" s="72"/>
      <c r="D142" s="101"/>
      <c r="E142" s="72"/>
      <c r="F142" s="72"/>
      <c r="G142" s="72"/>
      <c r="H142" s="72"/>
      <c r="I142" s="72"/>
      <c r="J142" s="72"/>
      <c r="K142" s="72"/>
      <c r="L142" s="72"/>
      <c r="N142" s="72"/>
      <c r="O142" s="72"/>
    </row>
    <row r="143" spans="1:15" x14ac:dyDescent="0.25">
      <c r="A143" s="95"/>
      <c r="B143" s="72"/>
      <c r="C143" s="72"/>
      <c r="D143" s="101"/>
      <c r="E143" s="72"/>
      <c r="F143" s="72"/>
      <c r="G143" s="72"/>
      <c r="H143" s="72"/>
      <c r="I143" s="72"/>
      <c r="J143" s="72"/>
      <c r="K143" s="72"/>
      <c r="L143" s="72"/>
      <c r="N143" s="72"/>
      <c r="O143" s="72"/>
    </row>
    <row r="144" spans="1:15" x14ac:dyDescent="0.25">
      <c r="A144" s="95"/>
      <c r="B144" s="72"/>
      <c r="C144" s="72"/>
      <c r="D144" s="101"/>
      <c r="E144" s="72"/>
      <c r="F144" s="72"/>
      <c r="G144" s="72"/>
      <c r="H144" s="72"/>
      <c r="I144" s="72"/>
      <c r="J144" s="72"/>
      <c r="K144" s="72"/>
      <c r="L144" s="72"/>
      <c r="N144" s="72"/>
      <c r="O144" s="72"/>
    </row>
    <row r="145" spans="1:15" x14ac:dyDescent="0.25">
      <c r="A145" s="95"/>
      <c r="B145" s="72"/>
      <c r="C145" s="72"/>
      <c r="D145" s="101"/>
      <c r="E145" s="72"/>
      <c r="F145" s="72"/>
      <c r="G145" s="72"/>
      <c r="H145" s="72"/>
      <c r="I145" s="72"/>
      <c r="J145" s="72"/>
      <c r="K145" s="72"/>
      <c r="L145" s="72"/>
      <c r="N145" s="72"/>
      <c r="O145" s="72"/>
    </row>
    <row r="146" spans="1:15" x14ac:dyDescent="0.25">
      <c r="A146" s="95"/>
      <c r="B146" s="72"/>
      <c r="C146" s="72"/>
      <c r="D146" s="101"/>
      <c r="E146" s="72"/>
      <c r="F146" s="72"/>
      <c r="G146" s="72"/>
      <c r="H146" s="72"/>
      <c r="I146" s="72"/>
      <c r="J146" s="72"/>
      <c r="K146" s="72"/>
      <c r="L146" s="72"/>
      <c r="N146" s="72"/>
      <c r="O146" s="72"/>
    </row>
    <row r="147" spans="1:15" x14ac:dyDescent="0.25">
      <c r="A147" s="95"/>
      <c r="B147" s="72"/>
      <c r="C147" s="72"/>
      <c r="D147" s="101"/>
      <c r="E147" s="72"/>
      <c r="F147" s="72"/>
      <c r="G147" s="72"/>
      <c r="H147" s="72"/>
      <c r="I147" s="72"/>
      <c r="J147" s="72"/>
      <c r="K147" s="72"/>
      <c r="L147" s="72"/>
      <c r="N147" s="72"/>
      <c r="O147" s="72"/>
    </row>
    <row r="148" spans="1:15" x14ac:dyDescent="0.25">
      <c r="A148" s="95"/>
      <c r="B148" s="72"/>
      <c r="C148" s="72"/>
      <c r="D148" s="101"/>
      <c r="E148" s="72"/>
      <c r="F148" s="72"/>
      <c r="G148" s="72"/>
      <c r="H148" s="72"/>
      <c r="I148" s="72"/>
      <c r="J148" s="72"/>
      <c r="K148" s="72"/>
      <c r="L148" s="72"/>
      <c r="N148" s="72"/>
      <c r="O148" s="72"/>
    </row>
    <row r="149" spans="1:15" x14ac:dyDescent="0.25">
      <c r="A149" s="95"/>
      <c r="B149" s="72"/>
      <c r="C149" s="72"/>
      <c r="D149" s="101"/>
      <c r="E149" s="72"/>
      <c r="F149" s="72"/>
      <c r="G149" s="72"/>
      <c r="H149" s="72"/>
      <c r="I149" s="72"/>
      <c r="J149" s="72"/>
      <c r="K149" s="72"/>
      <c r="L149" s="72"/>
      <c r="N149" s="72"/>
      <c r="O149" s="72"/>
    </row>
    <row r="150" spans="1:15" x14ac:dyDescent="0.25">
      <c r="A150" s="95"/>
      <c r="B150" s="72"/>
      <c r="C150" s="72"/>
      <c r="D150" s="101"/>
      <c r="E150" s="72"/>
      <c r="F150" s="72"/>
      <c r="G150" s="72"/>
      <c r="H150" s="72"/>
      <c r="I150" s="72"/>
      <c r="J150" s="72"/>
      <c r="K150" s="72"/>
      <c r="L150" s="72"/>
      <c r="N150" s="72"/>
      <c r="O150" s="72"/>
    </row>
    <row r="151" spans="1:15" x14ac:dyDescent="0.25">
      <c r="A151" s="95"/>
      <c r="B151" s="72"/>
      <c r="C151" s="72"/>
      <c r="D151" s="101"/>
      <c r="E151" s="72"/>
      <c r="F151" s="72"/>
      <c r="G151" s="72"/>
      <c r="H151" s="72"/>
      <c r="I151" s="72"/>
      <c r="J151" s="72"/>
      <c r="K151" s="72"/>
      <c r="L151" s="72"/>
      <c r="N151" s="72"/>
      <c r="O151" s="72"/>
    </row>
    <row r="152" spans="1:15" x14ac:dyDescent="0.25">
      <c r="A152" s="95"/>
      <c r="B152" s="72"/>
      <c r="C152" s="72"/>
      <c r="D152" s="101"/>
      <c r="E152" s="72"/>
      <c r="F152" s="72"/>
      <c r="G152" s="72"/>
      <c r="H152" s="72"/>
      <c r="I152" s="72"/>
      <c r="J152" s="72"/>
      <c r="K152" s="72"/>
      <c r="L152" s="72"/>
      <c r="N152" s="72"/>
      <c r="O152" s="72"/>
    </row>
    <row r="153" spans="1:15" x14ac:dyDescent="0.25">
      <c r="A153" s="95"/>
      <c r="B153" s="72"/>
      <c r="C153" s="72"/>
      <c r="D153" s="101"/>
      <c r="E153" s="72"/>
      <c r="F153" s="72"/>
      <c r="G153" s="72"/>
      <c r="H153" s="72"/>
      <c r="I153" s="72"/>
      <c r="J153" s="72"/>
      <c r="K153" s="72"/>
      <c r="L153" s="72"/>
      <c r="N153" s="72"/>
      <c r="O153" s="72"/>
    </row>
    <row r="154" spans="1:15" x14ac:dyDescent="0.25">
      <c r="A154" s="95"/>
      <c r="B154" s="72"/>
      <c r="C154" s="72"/>
      <c r="D154" s="101"/>
      <c r="E154" s="72"/>
      <c r="F154" s="72"/>
      <c r="G154" s="72"/>
      <c r="H154" s="72"/>
      <c r="I154" s="72"/>
      <c r="J154" s="72"/>
      <c r="K154" s="72"/>
      <c r="L154" s="72"/>
      <c r="N154" s="72"/>
      <c r="O154" s="72"/>
    </row>
    <row r="155" spans="1:15" x14ac:dyDescent="0.25">
      <c r="A155" s="95"/>
      <c r="B155" s="72"/>
      <c r="C155" s="72"/>
      <c r="D155" s="101"/>
      <c r="E155" s="72"/>
      <c r="F155" s="72"/>
      <c r="G155" s="72"/>
      <c r="H155" s="72"/>
      <c r="I155" s="72"/>
      <c r="J155" s="72"/>
      <c r="K155" s="72"/>
      <c r="L155" s="72"/>
      <c r="N155" s="72"/>
      <c r="O155" s="72"/>
    </row>
    <row r="156" spans="1:15" x14ac:dyDescent="0.25">
      <c r="A156" s="95"/>
      <c r="B156" s="72"/>
      <c r="C156" s="72"/>
      <c r="D156" s="101"/>
      <c r="E156" s="72"/>
      <c r="F156" s="72"/>
      <c r="G156" s="72"/>
      <c r="H156" s="72"/>
      <c r="I156" s="72"/>
      <c r="J156" s="72"/>
      <c r="K156" s="72"/>
      <c r="L156" s="72"/>
      <c r="N156" s="72"/>
      <c r="O156" s="72"/>
    </row>
    <row r="157" spans="1:15" x14ac:dyDescent="0.25">
      <c r="A157" s="95"/>
      <c r="B157" s="72"/>
      <c r="C157" s="72"/>
      <c r="D157" s="101"/>
      <c r="E157" s="72"/>
      <c r="F157" s="72"/>
      <c r="G157" s="72"/>
      <c r="H157" s="72"/>
      <c r="I157" s="72"/>
      <c r="J157" s="72"/>
      <c r="K157" s="72"/>
      <c r="L157" s="72"/>
      <c r="N157" s="72"/>
      <c r="O157" s="72"/>
    </row>
    <row r="158" spans="1:15" x14ac:dyDescent="0.25">
      <c r="A158" s="95"/>
      <c r="B158" s="72"/>
      <c r="C158" s="72"/>
      <c r="D158" s="101"/>
      <c r="E158" s="72"/>
      <c r="F158" s="72"/>
      <c r="G158" s="72"/>
      <c r="H158" s="72"/>
      <c r="I158" s="72"/>
      <c r="J158" s="72"/>
      <c r="K158" s="72"/>
      <c r="L158" s="72"/>
      <c r="N158" s="72"/>
      <c r="O158" s="72"/>
    </row>
    <row r="159" spans="1:15" x14ac:dyDescent="0.25">
      <c r="A159" s="95"/>
      <c r="B159" s="72"/>
      <c r="C159" s="72"/>
      <c r="D159" s="101"/>
      <c r="E159" s="72"/>
      <c r="F159" s="72"/>
      <c r="G159" s="72"/>
      <c r="H159" s="72"/>
      <c r="I159" s="72"/>
      <c r="J159" s="72"/>
      <c r="K159" s="72"/>
      <c r="L159" s="72"/>
      <c r="N159" s="72"/>
      <c r="O159" s="72"/>
    </row>
    <row r="160" spans="1:15" x14ac:dyDescent="0.25">
      <c r="A160" s="95"/>
      <c r="B160" s="72"/>
      <c r="C160" s="72"/>
      <c r="D160" s="101"/>
      <c r="E160" s="72"/>
      <c r="F160" s="72"/>
      <c r="G160" s="72"/>
      <c r="H160" s="72"/>
      <c r="I160" s="72"/>
      <c r="J160" s="72"/>
      <c r="K160" s="72"/>
      <c r="L160" s="72"/>
      <c r="N160" s="72"/>
      <c r="O160" s="72"/>
    </row>
    <row r="161" spans="1:15" x14ac:dyDescent="0.25">
      <c r="A161" s="95"/>
      <c r="B161" s="72"/>
      <c r="C161" s="72"/>
      <c r="D161" s="101"/>
      <c r="E161" s="72"/>
      <c r="F161" s="72"/>
      <c r="G161" s="72"/>
      <c r="H161" s="72"/>
      <c r="I161" s="72"/>
      <c r="J161" s="72"/>
      <c r="K161" s="72"/>
      <c r="L161" s="72"/>
      <c r="N161" s="72"/>
      <c r="O161" s="72"/>
    </row>
    <row r="162" spans="1:15" x14ac:dyDescent="0.25">
      <c r="A162" s="95"/>
      <c r="B162" s="72"/>
      <c r="C162" s="72"/>
      <c r="D162" s="101"/>
      <c r="E162" s="72"/>
      <c r="F162" s="72"/>
      <c r="G162" s="72"/>
      <c r="H162" s="72"/>
      <c r="I162" s="72"/>
      <c r="J162" s="72"/>
      <c r="K162" s="72"/>
      <c r="L162" s="72"/>
      <c r="N162" s="72"/>
      <c r="O162" s="72"/>
    </row>
    <row r="163" spans="1:15" x14ac:dyDescent="0.25">
      <c r="A163" s="95"/>
      <c r="B163" s="72"/>
      <c r="C163" s="72"/>
      <c r="D163" s="101"/>
      <c r="E163" s="72"/>
      <c r="F163" s="72"/>
      <c r="G163" s="72"/>
      <c r="H163" s="72"/>
      <c r="I163" s="72"/>
      <c r="J163" s="72"/>
      <c r="K163" s="72"/>
      <c r="L163" s="72"/>
      <c r="N163" s="72"/>
      <c r="O163" s="72"/>
    </row>
    <row r="164" spans="1:15" x14ac:dyDescent="0.25">
      <c r="A164" s="95"/>
      <c r="B164" s="72"/>
      <c r="C164" s="72"/>
      <c r="D164" s="101"/>
      <c r="E164" s="72"/>
      <c r="F164" s="72"/>
      <c r="G164" s="72"/>
      <c r="H164" s="72"/>
      <c r="I164" s="72"/>
      <c r="J164" s="72"/>
      <c r="K164" s="72"/>
      <c r="L164" s="72"/>
      <c r="N164" s="72"/>
      <c r="O164" s="72"/>
    </row>
    <row r="165" spans="1:15" x14ac:dyDescent="0.25">
      <c r="A165" s="95"/>
      <c r="B165" s="72"/>
      <c r="C165" s="72"/>
      <c r="D165" s="101"/>
      <c r="E165" s="72"/>
      <c r="F165" s="72"/>
      <c r="G165" s="72"/>
      <c r="H165" s="72"/>
      <c r="I165" s="72"/>
      <c r="J165" s="72"/>
      <c r="K165" s="72"/>
      <c r="L165" s="72"/>
      <c r="N165" s="72"/>
      <c r="O165" s="72"/>
    </row>
    <row r="166" spans="1:15" x14ac:dyDescent="0.25">
      <c r="A166" s="95"/>
      <c r="B166" s="72"/>
      <c r="C166" s="72"/>
      <c r="D166" s="101"/>
      <c r="E166" s="72"/>
      <c r="F166" s="72"/>
      <c r="G166" s="72"/>
      <c r="H166" s="72"/>
      <c r="I166" s="72"/>
      <c r="J166" s="72"/>
      <c r="K166" s="72"/>
      <c r="L166" s="72"/>
      <c r="N166" s="72"/>
      <c r="O166" s="72"/>
    </row>
    <row r="167" spans="1:15" x14ac:dyDescent="0.25">
      <c r="A167" s="95"/>
      <c r="B167" s="72"/>
      <c r="C167" s="72"/>
      <c r="D167" s="101"/>
      <c r="E167" s="72"/>
      <c r="F167" s="72"/>
      <c r="G167" s="72"/>
      <c r="H167" s="72"/>
      <c r="I167" s="72"/>
      <c r="J167" s="72"/>
      <c r="K167" s="72"/>
      <c r="L167" s="72"/>
      <c r="N167" s="72"/>
      <c r="O167" s="72"/>
    </row>
    <row r="168" spans="1:15" x14ac:dyDescent="0.25">
      <c r="A168" s="95"/>
      <c r="B168" s="72"/>
      <c r="C168" s="72"/>
      <c r="D168" s="101"/>
      <c r="E168" s="72"/>
      <c r="F168" s="72"/>
      <c r="G168" s="72"/>
      <c r="H168" s="72"/>
      <c r="I168" s="72"/>
      <c r="J168" s="72"/>
      <c r="K168" s="72"/>
      <c r="L168" s="72"/>
      <c r="N168" s="72"/>
      <c r="O168" s="72"/>
    </row>
    <row r="169" spans="1:15" x14ac:dyDescent="0.25">
      <c r="A169" s="95"/>
      <c r="B169" s="72"/>
      <c r="C169" s="72"/>
      <c r="D169" s="101"/>
      <c r="E169" s="72"/>
      <c r="F169" s="72"/>
      <c r="G169" s="72"/>
      <c r="H169" s="72"/>
      <c r="I169" s="72"/>
      <c r="J169" s="72"/>
      <c r="K169" s="72"/>
      <c r="L169" s="72"/>
      <c r="N169" s="72"/>
      <c r="O169" s="72"/>
    </row>
    <row r="170" spans="1:15" x14ac:dyDescent="0.25">
      <c r="A170" s="95"/>
      <c r="B170" s="72"/>
      <c r="C170" s="72"/>
      <c r="D170" s="101"/>
      <c r="E170" s="72"/>
      <c r="F170" s="72"/>
      <c r="G170" s="72"/>
      <c r="H170" s="72"/>
      <c r="I170" s="72"/>
      <c r="J170" s="72"/>
      <c r="K170" s="72"/>
      <c r="L170" s="72"/>
      <c r="N170" s="72"/>
      <c r="O170" s="72"/>
    </row>
    <row r="171" spans="1:15" x14ac:dyDescent="0.25">
      <c r="A171" s="95"/>
      <c r="B171" s="72"/>
      <c r="C171" s="72"/>
      <c r="D171" s="101"/>
      <c r="E171" s="72"/>
      <c r="F171" s="72"/>
      <c r="G171" s="72"/>
      <c r="H171" s="72"/>
      <c r="I171" s="72"/>
      <c r="J171" s="72"/>
      <c r="K171" s="72"/>
      <c r="L171" s="72"/>
      <c r="N171" s="72"/>
      <c r="O171" s="72"/>
    </row>
    <row r="172" spans="1:15" x14ac:dyDescent="0.25">
      <c r="A172" s="95"/>
      <c r="B172" s="72"/>
      <c r="C172" s="72"/>
      <c r="D172" s="101"/>
      <c r="E172" s="72"/>
      <c r="F172" s="72"/>
      <c r="G172" s="72"/>
      <c r="H172" s="72"/>
      <c r="I172" s="72"/>
      <c r="J172" s="72"/>
      <c r="K172" s="72"/>
      <c r="L172" s="72"/>
      <c r="N172" s="72"/>
      <c r="O172" s="72"/>
    </row>
    <row r="173" spans="1:15" x14ac:dyDescent="0.25">
      <c r="A173" s="95"/>
      <c r="B173" s="72"/>
      <c r="C173" s="72"/>
      <c r="D173" s="101"/>
      <c r="E173" s="72"/>
      <c r="F173" s="72"/>
      <c r="G173" s="72"/>
      <c r="H173" s="72"/>
      <c r="I173" s="72"/>
      <c r="J173" s="72"/>
      <c r="K173" s="72"/>
      <c r="L173" s="72"/>
      <c r="N173" s="72"/>
      <c r="O173" s="72"/>
    </row>
    <row r="174" spans="1:15" x14ac:dyDescent="0.25">
      <c r="A174" s="95"/>
      <c r="B174" s="72"/>
      <c r="C174" s="72"/>
      <c r="D174" s="101"/>
      <c r="E174" s="72"/>
      <c r="F174" s="72"/>
      <c r="G174" s="72"/>
      <c r="H174" s="72"/>
      <c r="I174" s="72"/>
      <c r="J174" s="72"/>
      <c r="K174" s="72"/>
      <c r="L174" s="72"/>
      <c r="N174" s="72"/>
      <c r="O174" s="72"/>
    </row>
    <row r="175" spans="1:15" x14ac:dyDescent="0.25">
      <c r="A175" s="95"/>
      <c r="B175" s="72"/>
      <c r="C175" s="72"/>
      <c r="D175" s="101"/>
      <c r="E175" s="72"/>
      <c r="F175" s="72"/>
      <c r="G175" s="72"/>
      <c r="H175" s="72"/>
      <c r="I175" s="72"/>
      <c r="J175" s="72"/>
      <c r="K175" s="72"/>
      <c r="L175" s="72"/>
      <c r="N175" s="72"/>
      <c r="O175" s="72"/>
    </row>
    <row r="176" spans="1:15" x14ac:dyDescent="0.25">
      <c r="A176" s="95"/>
      <c r="B176" s="72"/>
      <c r="C176" s="72"/>
      <c r="D176" s="101"/>
      <c r="E176" s="72"/>
      <c r="F176" s="72"/>
      <c r="G176" s="72"/>
      <c r="H176" s="72"/>
      <c r="I176" s="72"/>
      <c r="J176" s="72"/>
      <c r="K176" s="72"/>
      <c r="L176" s="72"/>
      <c r="N176" s="72"/>
      <c r="O176" s="72"/>
    </row>
    <row r="177" spans="1:15" x14ac:dyDescent="0.25">
      <c r="A177" s="95"/>
      <c r="B177" s="72"/>
      <c r="C177" s="72"/>
      <c r="D177" s="101"/>
      <c r="E177" s="72"/>
      <c r="F177" s="72"/>
      <c r="G177" s="72"/>
      <c r="H177" s="72"/>
      <c r="I177" s="72"/>
      <c r="J177" s="72"/>
      <c r="K177" s="72"/>
      <c r="L177" s="72"/>
      <c r="N177" s="72"/>
      <c r="O177" s="72"/>
    </row>
    <row r="178" spans="1:15" x14ac:dyDescent="0.25">
      <c r="A178" s="95"/>
      <c r="B178" s="72"/>
      <c r="C178" s="72"/>
      <c r="D178" s="101"/>
      <c r="E178" s="72"/>
      <c r="F178" s="72"/>
      <c r="G178" s="72"/>
      <c r="H178" s="72"/>
      <c r="I178" s="72"/>
      <c r="J178" s="72"/>
      <c r="K178" s="72"/>
      <c r="L178" s="72"/>
      <c r="N178" s="72"/>
      <c r="O178" s="72"/>
    </row>
    <row r="179" spans="1:15" x14ac:dyDescent="0.25">
      <c r="A179" s="95"/>
      <c r="B179" s="72"/>
      <c r="C179" s="72"/>
      <c r="D179" s="101"/>
      <c r="E179" s="72"/>
      <c r="F179" s="72"/>
      <c r="G179" s="72"/>
      <c r="H179" s="72"/>
      <c r="I179" s="72"/>
      <c r="J179" s="72"/>
      <c r="K179" s="72"/>
      <c r="L179" s="72"/>
      <c r="N179" s="72"/>
      <c r="O179" s="72"/>
    </row>
    <row r="180" spans="1:15" x14ac:dyDescent="0.25">
      <c r="A180" s="95"/>
      <c r="B180" s="72"/>
      <c r="C180" s="72"/>
      <c r="D180" s="101"/>
      <c r="E180" s="72"/>
      <c r="F180" s="72"/>
      <c r="G180" s="72"/>
      <c r="H180" s="72"/>
      <c r="I180" s="72"/>
      <c r="J180" s="72"/>
      <c r="K180" s="72"/>
      <c r="L180" s="72"/>
      <c r="N180" s="72"/>
      <c r="O180" s="72"/>
    </row>
    <row r="181" spans="1:15" x14ac:dyDescent="0.25">
      <c r="A181" s="95"/>
      <c r="B181" s="72"/>
      <c r="C181" s="72"/>
      <c r="D181" s="101"/>
      <c r="E181" s="72"/>
      <c r="F181" s="72"/>
      <c r="G181" s="72"/>
      <c r="H181" s="72"/>
      <c r="I181" s="72"/>
      <c r="J181" s="72"/>
      <c r="K181" s="72"/>
      <c r="L181" s="72"/>
      <c r="N181" s="72"/>
      <c r="O181" s="72"/>
    </row>
    <row r="182" spans="1:15" x14ac:dyDescent="0.25">
      <c r="A182" s="95"/>
      <c r="B182" s="72"/>
      <c r="C182" s="72"/>
      <c r="D182" s="101"/>
      <c r="E182" s="72"/>
      <c r="F182" s="72"/>
      <c r="G182" s="72"/>
      <c r="H182" s="72"/>
      <c r="I182" s="72"/>
      <c r="J182" s="72"/>
      <c r="K182" s="72"/>
      <c r="L182" s="72"/>
      <c r="N182" s="72"/>
      <c r="O182" s="72"/>
    </row>
    <row r="183" spans="1:15" x14ac:dyDescent="0.25">
      <c r="A183" s="95"/>
      <c r="B183" s="72"/>
      <c r="C183" s="72"/>
      <c r="D183" s="101"/>
      <c r="E183" s="72"/>
      <c r="F183" s="72"/>
      <c r="G183" s="72"/>
      <c r="H183" s="72"/>
      <c r="I183" s="72"/>
      <c r="J183" s="72"/>
      <c r="K183" s="72"/>
      <c r="L183" s="72"/>
      <c r="N183" s="72"/>
      <c r="O183" s="72"/>
    </row>
    <row r="184" spans="1:15" x14ac:dyDescent="0.25">
      <c r="A184" s="95"/>
      <c r="B184" s="72"/>
      <c r="C184" s="72"/>
      <c r="D184" s="101"/>
      <c r="E184" s="72"/>
      <c r="F184" s="72"/>
      <c r="G184" s="72"/>
      <c r="H184" s="72"/>
      <c r="I184" s="72"/>
      <c r="J184" s="72"/>
      <c r="K184" s="72"/>
      <c r="L184" s="72"/>
      <c r="N184" s="72"/>
      <c r="O184" s="72"/>
    </row>
    <row r="185" spans="1:15" x14ac:dyDescent="0.25">
      <c r="A185" s="95"/>
      <c r="B185" s="72"/>
      <c r="C185" s="72"/>
      <c r="D185" s="101"/>
      <c r="E185" s="72"/>
      <c r="F185" s="72"/>
      <c r="G185" s="72"/>
      <c r="H185" s="72"/>
      <c r="I185" s="72"/>
      <c r="J185" s="72"/>
      <c r="K185" s="72"/>
      <c r="L185" s="72"/>
      <c r="N185" s="72"/>
      <c r="O185" s="72"/>
    </row>
    <row r="186" spans="1:15" x14ac:dyDescent="0.25">
      <c r="A186" s="95"/>
      <c r="B186" s="72"/>
      <c r="C186" s="72"/>
      <c r="D186" s="101"/>
      <c r="E186" s="72"/>
      <c r="F186" s="72"/>
      <c r="G186" s="72"/>
      <c r="H186" s="72"/>
      <c r="I186" s="72"/>
      <c r="J186" s="72"/>
      <c r="K186" s="72"/>
      <c r="L186" s="72"/>
      <c r="N186" s="72"/>
      <c r="O186" s="72"/>
    </row>
    <row r="187" spans="1:15" x14ac:dyDescent="0.25">
      <c r="A187" s="95"/>
      <c r="B187" s="72"/>
      <c r="C187" s="72"/>
      <c r="D187" s="101"/>
      <c r="E187" s="72"/>
      <c r="F187" s="72"/>
      <c r="G187" s="72"/>
      <c r="H187" s="72"/>
      <c r="I187" s="72"/>
      <c r="J187" s="72"/>
      <c r="K187" s="72"/>
      <c r="L187" s="72"/>
      <c r="N187" s="72"/>
      <c r="O187" s="72"/>
    </row>
    <row r="188" spans="1:15" x14ac:dyDescent="0.25">
      <c r="A188" s="95"/>
      <c r="B188" s="72"/>
      <c r="C188" s="72"/>
      <c r="D188" s="101"/>
      <c r="E188" s="72"/>
      <c r="F188" s="72"/>
      <c r="G188" s="72"/>
      <c r="H188" s="72"/>
      <c r="I188" s="72"/>
      <c r="J188" s="72"/>
      <c r="K188" s="72"/>
      <c r="L188" s="72"/>
      <c r="N188" s="72"/>
      <c r="O188" s="72"/>
    </row>
    <row r="189" spans="1:15" x14ac:dyDescent="0.25">
      <c r="A189" s="95"/>
      <c r="B189" s="72"/>
      <c r="C189" s="72"/>
      <c r="D189" s="101"/>
      <c r="E189" s="72"/>
      <c r="F189" s="72"/>
      <c r="G189" s="72"/>
      <c r="H189" s="72"/>
      <c r="I189" s="72"/>
      <c r="J189" s="72"/>
      <c r="K189" s="72"/>
      <c r="L189" s="72"/>
      <c r="N189" s="72"/>
      <c r="O189" s="72"/>
    </row>
    <row r="190" spans="1:15" x14ac:dyDescent="0.25">
      <c r="A190" s="95"/>
      <c r="B190" s="72"/>
      <c r="C190" s="72"/>
      <c r="D190" s="101"/>
      <c r="E190" s="72"/>
      <c r="F190" s="72"/>
      <c r="G190" s="72"/>
      <c r="H190" s="72"/>
      <c r="I190" s="72"/>
      <c r="J190" s="72"/>
      <c r="K190" s="72"/>
      <c r="L190" s="72"/>
      <c r="N190" s="72"/>
      <c r="O190" s="72"/>
    </row>
    <row r="191" spans="1:15" x14ac:dyDescent="0.25">
      <c r="A191" s="95"/>
      <c r="B191" s="72"/>
      <c r="C191" s="72"/>
      <c r="D191" s="101"/>
      <c r="E191" s="72"/>
      <c r="F191" s="72"/>
      <c r="G191" s="72"/>
      <c r="H191" s="72"/>
      <c r="I191" s="72"/>
      <c r="J191" s="72"/>
      <c r="K191" s="72"/>
      <c r="L191" s="72"/>
      <c r="N191" s="72"/>
      <c r="O191" s="72"/>
    </row>
    <row r="192" spans="1:15" x14ac:dyDescent="0.25">
      <c r="A192" s="95"/>
      <c r="B192" s="72"/>
      <c r="C192" s="72"/>
      <c r="D192" s="101"/>
      <c r="E192" s="72"/>
      <c r="F192" s="72"/>
      <c r="G192" s="72"/>
      <c r="H192" s="72"/>
      <c r="I192" s="72"/>
      <c r="J192" s="72"/>
      <c r="K192" s="72"/>
      <c r="L192" s="72"/>
      <c r="N192" s="72"/>
      <c r="O192" s="72"/>
    </row>
    <row r="193" spans="1:15" x14ac:dyDescent="0.25">
      <c r="A193" s="95"/>
      <c r="B193" s="72"/>
      <c r="C193" s="72"/>
      <c r="D193" s="101"/>
      <c r="E193" s="72"/>
      <c r="F193" s="72"/>
      <c r="G193" s="72"/>
      <c r="H193" s="72"/>
      <c r="I193" s="72"/>
      <c r="J193" s="72"/>
      <c r="K193" s="72"/>
      <c r="L193" s="72"/>
      <c r="N193" s="72"/>
      <c r="O193" s="72"/>
    </row>
    <row r="194" spans="1:15" x14ac:dyDescent="0.25">
      <c r="A194" s="95"/>
      <c r="B194" s="72"/>
      <c r="C194" s="72"/>
      <c r="D194" s="101"/>
      <c r="E194" s="72"/>
      <c r="F194" s="72"/>
      <c r="G194" s="72"/>
      <c r="H194" s="72"/>
      <c r="I194" s="72"/>
      <c r="J194" s="72"/>
      <c r="K194" s="72"/>
      <c r="L194" s="72"/>
      <c r="N194" s="72"/>
      <c r="O194" s="72"/>
    </row>
    <row r="195" spans="1:15" x14ac:dyDescent="0.25">
      <c r="A195" s="95"/>
      <c r="B195" s="72"/>
      <c r="C195" s="72"/>
      <c r="D195" s="101"/>
      <c r="E195" s="72"/>
      <c r="F195" s="72"/>
      <c r="G195" s="72"/>
      <c r="H195" s="72"/>
      <c r="I195" s="72"/>
      <c r="J195" s="72"/>
      <c r="K195" s="72"/>
      <c r="L195" s="72"/>
      <c r="N195" s="72"/>
      <c r="O195" s="72"/>
    </row>
    <row r="196" spans="1:15" x14ac:dyDescent="0.25">
      <c r="A196" s="95"/>
      <c r="B196" s="72"/>
      <c r="C196" s="72"/>
      <c r="D196" s="101"/>
      <c r="E196" s="72"/>
      <c r="F196" s="72"/>
      <c r="G196" s="72"/>
      <c r="H196" s="72"/>
      <c r="I196" s="72"/>
      <c r="J196" s="72"/>
      <c r="K196" s="72"/>
      <c r="L196" s="72"/>
      <c r="N196" s="72"/>
      <c r="O196" s="72"/>
    </row>
    <row r="197" spans="1:15" x14ac:dyDescent="0.25">
      <c r="A197" s="95"/>
      <c r="B197" s="72"/>
      <c r="C197" s="72"/>
      <c r="D197" s="101"/>
      <c r="E197" s="72"/>
      <c r="F197" s="72"/>
      <c r="G197" s="72"/>
      <c r="H197" s="72"/>
      <c r="I197" s="72"/>
      <c r="J197" s="72"/>
      <c r="K197" s="72"/>
      <c r="L197" s="72"/>
      <c r="N197" s="72"/>
      <c r="O197" s="72"/>
    </row>
    <row r="198" spans="1:15" x14ac:dyDescent="0.25">
      <c r="A198" s="95"/>
      <c r="B198" s="72"/>
      <c r="C198" s="72"/>
      <c r="D198" s="101"/>
      <c r="E198" s="72"/>
      <c r="F198" s="72"/>
      <c r="G198" s="72"/>
      <c r="H198" s="72"/>
      <c r="I198" s="72"/>
      <c r="J198" s="72"/>
      <c r="K198" s="72"/>
      <c r="L198" s="72"/>
      <c r="N198" s="72"/>
      <c r="O198" s="72"/>
    </row>
    <row r="199" spans="1:15" x14ac:dyDescent="0.25">
      <c r="A199" s="95"/>
      <c r="B199" s="72"/>
      <c r="C199" s="72"/>
      <c r="D199" s="101"/>
      <c r="E199" s="72"/>
      <c r="F199" s="72"/>
      <c r="G199" s="72"/>
      <c r="H199" s="72"/>
      <c r="I199" s="72"/>
      <c r="J199" s="72"/>
      <c r="K199" s="72"/>
      <c r="L199" s="72"/>
      <c r="N199" s="72"/>
      <c r="O199" s="72"/>
    </row>
    <row r="200" spans="1:15" x14ac:dyDescent="0.25">
      <c r="A200" s="95"/>
      <c r="B200" s="72"/>
      <c r="C200" s="72"/>
      <c r="D200" s="101"/>
      <c r="E200" s="72"/>
      <c r="F200" s="72"/>
      <c r="G200" s="72"/>
      <c r="H200" s="72"/>
      <c r="I200" s="72"/>
      <c r="J200" s="72"/>
      <c r="K200" s="72"/>
      <c r="L200" s="72"/>
      <c r="N200" s="72"/>
      <c r="O200" s="72"/>
    </row>
    <row r="201" spans="1:15" x14ac:dyDescent="0.25">
      <c r="A201" s="95"/>
      <c r="B201" s="72"/>
      <c r="C201" s="72"/>
      <c r="D201" s="101"/>
      <c r="E201" s="72"/>
      <c r="F201" s="72"/>
      <c r="G201" s="72"/>
      <c r="H201" s="72"/>
      <c r="I201" s="72"/>
      <c r="J201" s="72"/>
      <c r="K201" s="72"/>
      <c r="L201" s="72"/>
      <c r="N201" s="72"/>
      <c r="O201" s="72"/>
    </row>
    <row r="202" spans="1:15" x14ac:dyDescent="0.25">
      <c r="A202" s="95"/>
      <c r="B202" s="72"/>
      <c r="C202" s="72"/>
      <c r="D202" s="101"/>
      <c r="E202" s="72"/>
      <c r="F202" s="72"/>
      <c r="G202" s="72"/>
      <c r="H202" s="72"/>
      <c r="I202" s="72"/>
      <c r="J202" s="72"/>
      <c r="K202" s="72"/>
      <c r="L202" s="72"/>
      <c r="N202" s="72"/>
      <c r="O202" s="72"/>
    </row>
    <row r="203" spans="1:15" x14ac:dyDescent="0.25">
      <c r="A203" s="95"/>
      <c r="B203" s="72"/>
      <c r="C203" s="72"/>
      <c r="D203" s="101"/>
      <c r="E203" s="72"/>
      <c r="F203" s="72"/>
      <c r="G203" s="72"/>
      <c r="H203" s="72"/>
      <c r="I203" s="72"/>
      <c r="J203" s="72"/>
      <c r="K203" s="72"/>
      <c r="L203" s="72"/>
      <c r="N203" s="72"/>
      <c r="O203" s="72"/>
    </row>
    <row r="204" spans="1:15" x14ac:dyDescent="0.25">
      <c r="A204" s="95"/>
      <c r="B204" s="72"/>
      <c r="C204" s="72"/>
      <c r="D204" s="101"/>
      <c r="E204" s="72"/>
      <c r="F204" s="72"/>
      <c r="G204" s="72"/>
      <c r="H204" s="72"/>
      <c r="I204" s="72"/>
      <c r="J204" s="72"/>
      <c r="K204" s="72"/>
      <c r="L204" s="72"/>
      <c r="N204" s="72"/>
      <c r="O204" s="72"/>
    </row>
    <row r="205" spans="1:15" x14ac:dyDescent="0.25">
      <c r="A205" s="95"/>
      <c r="B205" s="72"/>
      <c r="C205" s="72"/>
      <c r="D205" s="101"/>
      <c r="E205" s="72"/>
      <c r="F205" s="72"/>
      <c r="G205" s="72"/>
      <c r="H205" s="72"/>
      <c r="I205" s="72"/>
      <c r="J205" s="72"/>
      <c r="K205" s="72"/>
      <c r="L205" s="72"/>
      <c r="N205" s="72"/>
      <c r="O205" s="72"/>
    </row>
    <row r="206" spans="1:15" x14ac:dyDescent="0.25">
      <c r="A206" s="95"/>
      <c r="B206" s="72"/>
      <c r="C206" s="72"/>
      <c r="D206" s="101"/>
      <c r="E206" s="72"/>
      <c r="F206" s="72"/>
      <c r="G206" s="72"/>
      <c r="H206" s="72"/>
      <c r="I206" s="72"/>
      <c r="J206" s="72"/>
      <c r="K206" s="72"/>
      <c r="L206" s="72"/>
      <c r="N206" s="72"/>
      <c r="O206" s="72"/>
    </row>
    <row r="207" spans="1:15" x14ac:dyDescent="0.25">
      <c r="A207" s="95"/>
      <c r="B207" s="72"/>
      <c r="C207" s="72"/>
      <c r="D207" s="101"/>
      <c r="E207" s="72"/>
      <c r="F207" s="72"/>
      <c r="G207" s="72"/>
      <c r="H207" s="72"/>
      <c r="I207" s="72"/>
      <c r="J207" s="72"/>
      <c r="K207" s="72"/>
      <c r="L207" s="72"/>
      <c r="N207" s="72"/>
      <c r="O207" s="72"/>
    </row>
    <row r="208" spans="1:15" x14ac:dyDescent="0.25">
      <c r="A208" s="95"/>
      <c r="B208" s="72"/>
      <c r="C208" s="72"/>
      <c r="D208" s="101"/>
      <c r="E208" s="72"/>
      <c r="F208" s="72"/>
      <c r="G208" s="72"/>
      <c r="H208" s="72"/>
      <c r="I208" s="72"/>
      <c r="J208" s="72"/>
      <c r="K208" s="72"/>
      <c r="L208" s="72"/>
      <c r="N208" s="72"/>
      <c r="O208" s="72"/>
    </row>
    <row r="209" spans="1:15" x14ac:dyDescent="0.25">
      <c r="A209" s="95"/>
      <c r="B209" s="72"/>
      <c r="C209" s="72"/>
      <c r="D209" s="101"/>
      <c r="E209" s="72"/>
      <c r="F209" s="72"/>
      <c r="G209" s="72"/>
      <c r="H209" s="72"/>
      <c r="I209" s="72"/>
      <c r="J209" s="72"/>
      <c r="K209" s="72"/>
      <c r="L209" s="72"/>
      <c r="N209" s="72"/>
      <c r="O209" s="72"/>
    </row>
    <row r="210" spans="1:15" x14ac:dyDescent="0.25">
      <c r="A210" s="95"/>
      <c r="B210" s="72"/>
      <c r="C210" s="72"/>
      <c r="D210" s="101"/>
      <c r="E210" s="72"/>
      <c r="F210" s="72"/>
      <c r="G210" s="72"/>
      <c r="H210" s="72"/>
      <c r="I210" s="72"/>
      <c r="J210" s="72"/>
      <c r="K210" s="72"/>
      <c r="L210" s="72"/>
      <c r="N210" s="72"/>
      <c r="O210" s="72"/>
    </row>
    <row r="211" spans="1:15" x14ac:dyDescent="0.25">
      <c r="A211" s="95"/>
      <c r="B211" s="72"/>
      <c r="C211" s="72"/>
      <c r="D211" s="101"/>
      <c r="E211" s="72"/>
      <c r="F211" s="72"/>
      <c r="G211" s="72"/>
      <c r="H211" s="72"/>
      <c r="I211" s="72"/>
      <c r="J211" s="72"/>
      <c r="K211" s="72"/>
      <c r="L211" s="72"/>
      <c r="N211" s="72"/>
      <c r="O211" s="72"/>
    </row>
    <row r="212" spans="1:15" x14ac:dyDescent="0.25">
      <c r="A212" s="95"/>
      <c r="B212" s="72"/>
      <c r="C212" s="72"/>
      <c r="D212" s="101"/>
      <c r="E212" s="72"/>
      <c r="F212" s="72"/>
      <c r="G212" s="72"/>
      <c r="H212" s="72"/>
      <c r="I212" s="72"/>
      <c r="J212" s="72"/>
      <c r="K212" s="72"/>
      <c r="L212" s="72"/>
      <c r="N212" s="72"/>
      <c r="O212" s="72"/>
    </row>
    <row r="213" spans="1:15" x14ac:dyDescent="0.25">
      <c r="A213" s="95"/>
      <c r="B213" s="72"/>
      <c r="C213" s="72"/>
      <c r="D213" s="101"/>
      <c r="E213" s="72"/>
      <c r="F213" s="72"/>
      <c r="G213" s="72"/>
      <c r="H213" s="72"/>
      <c r="I213" s="72"/>
      <c r="J213" s="72"/>
      <c r="K213" s="72"/>
      <c r="L213" s="72"/>
      <c r="N213" s="72"/>
      <c r="O213" s="72"/>
    </row>
    <row r="214" spans="1:15" x14ac:dyDescent="0.25">
      <c r="A214" s="95"/>
      <c r="B214" s="72"/>
      <c r="C214" s="72"/>
      <c r="D214" s="101"/>
      <c r="E214" s="72"/>
      <c r="F214" s="72"/>
      <c r="G214" s="72"/>
      <c r="H214" s="72"/>
      <c r="I214" s="72"/>
      <c r="J214" s="72"/>
      <c r="K214" s="72"/>
      <c r="L214" s="72"/>
      <c r="N214" s="72"/>
      <c r="O214" s="72"/>
    </row>
    <row r="215" spans="1:15" x14ac:dyDescent="0.25">
      <c r="A215" s="95"/>
      <c r="B215" s="72"/>
      <c r="C215" s="72"/>
      <c r="D215" s="101"/>
      <c r="E215" s="72"/>
      <c r="F215" s="72"/>
      <c r="G215" s="72"/>
      <c r="H215" s="72"/>
      <c r="I215" s="72"/>
      <c r="J215" s="72"/>
      <c r="K215" s="72"/>
      <c r="L215" s="72"/>
      <c r="N215" s="72"/>
      <c r="O215" s="72"/>
    </row>
    <row r="216" spans="1:15" x14ac:dyDescent="0.25">
      <c r="A216" s="95"/>
      <c r="B216" s="72"/>
      <c r="C216" s="72"/>
      <c r="D216" s="101"/>
      <c r="E216" s="72"/>
      <c r="F216" s="72"/>
      <c r="G216" s="72"/>
      <c r="H216" s="72"/>
      <c r="I216" s="72"/>
      <c r="J216" s="72"/>
      <c r="K216" s="72"/>
      <c r="L216" s="72"/>
      <c r="N216" s="72"/>
      <c r="O216" s="72"/>
    </row>
    <row r="217" spans="1:15" x14ac:dyDescent="0.25">
      <c r="A217" s="95"/>
      <c r="B217" s="72"/>
      <c r="C217" s="72"/>
      <c r="D217" s="101"/>
      <c r="E217" s="72"/>
      <c r="F217" s="72"/>
      <c r="G217" s="72"/>
      <c r="H217" s="72"/>
      <c r="I217" s="72"/>
      <c r="J217" s="72"/>
      <c r="K217" s="72"/>
      <c r="L217" s="72"/>
      <c r="N217" s="72"/>
      <c r="O217" s="72"/>
    </row>
    <row r="218" spans="1:15" x14ac:dyDescent="0.25">
      <c r="A218" s="95"/>
      <c r="B218" s="72"/>
      <c r="C218" s="72"/>
      <c r="D218" s="101"/>
      <c r="E218" s="72"/>
      <c r="F218" s="72"/>
      <c r="G218" s="72"/>
      <c r="H218" s="72"/>
      <c r="I218" s="72"/>
      <c r="J218" s="72"/>
      <c r="K218" s="72"/>
      <c r="L218" s="72"/>
      <c r="N218" s="72"/>
      <c r="O218" s="72"/>
    </row>
    <row r="219" spans="1:15" x14ac:dyDescent="0.25">
      <c r="A219" s="95"/>
      <c r="B219" s="72"/>
      <c r="C219" s="72"/>
      <c r="D219" s="101"/>
      <c r="E219" s="72"/>
      <c r="F219" s="72"/>
      <c r="G219" s="72"/>
      <c r="H219" s="72"/>
      <c r="I219" s="72"/>
      <c r="J219" s="72"/>
      <c r="K219" s="72"/>
      <c r="L219" s="72"/>
      <c r="N219" s="72"/>
      <c r="O219" s="72"/>
    </row>
    <row r="220" spans="1:15" x14ac:dyDescent="0.25">
      <c r="A220" s="95"/>
      <c r="B220" s="72"/>
      <c r="C220" s="72"/>
      <c r="D220" s="101"/>
      <c r="E220" s="72"/>
      <c r="F220" s="72"/>
      <c r="G220" s="72"/>
      <c r="H220" s="72"/>
      <c r="I220" s="72"/>
      <c r="J220" s="72"/>
      <c r="K220" s="72"/>
      <c r="L220" s="72"/>
      <c r="N220" s="72"/>
      <c r="O220" s="72"/>
    </row>
    <row r="221" spans="1:15" x14ac:dyDescent="0.25">
      <c r="A221" s="95"/>
      <c r="B221" s="72"/>
      <c r="C221" s="72"/>
      <c r="D221" s="101"/>
      <c r="E221" s="72"/>
      <c r="F221" s="72"/>
      <c r="G221" s="72"/>
      <c r="H221" s="72"/>
      <c r="I221" s="72"/>
      <c r="J221" s="72"/>
      <c r="K221" s="72"/>
      <c r="L221" s="72"/>
      <c r="N221" s="72"/>
      <c r="O221" s="72"/>
    </row>
    <row r="222" spans="1:15" x14ac:dyDescent="0.25">
      <c r="A222" s="95"/>
      <c r="B222" s="72"/>
      <c r="C222" s="72"/>
      <c r="D222" s="101"/>
      <c r="E222" s="72"/>
      <c r="F222" s="72"/>
      <c r="G222" s="72"/>
      <c r="H222" s="72"/>
      <c r="I222" s="72"/>
      <c r="J222" s="72"/>
      <c r="K222" s="72"/>
      <c r="L222" s="72"/>
      <c r="N222" s="72"/>
      <c r="O222" s="72"/>
    </row>
    <row r="223" spans="1:15" x14ac:dyDescent="0.25">
      <c r="A223" s="95"/>
      <c r="B223" s="72"/>
      <c r="C223" s="72"/>
      <c r="D223" s="101"/>
      <c r="E223" s="72"/>
      <c r="F223" s="72"/>
      <c r="G223" s="72"/>
      <c r="H223" s="72"/>
      <c r="I223" s="72"/>
      <c r="J223" s="72"/>
      <c r="K223" s="72"/>
      <c r="L223" s="72"/>
      <c r="N223" s="72"/>
      <c r="O223" s="72"/>
    </row>
    <row r="224" spans="1:15" x14ac:dyDescent="0.25">
      <c r="A224" s="95"/>
      <c r="B224" s="72"/>
      <c r="C224" s="72"/>
      <c r="D224" s="101"/>
      <c r="E224" s="72"/>
      <c r="F224" s="72"/>
      <c r="G224" s="72"/>
      <c r="H224" s="72"/>
      <c r="I224" s="72"/>
      <c r="J224" s="72"/>
      <c r="K224" s="72"/>
      <c r="L224" s="72"/>
      <c r="N224" s="72"/>
      <c r="O224" s="72"/>
    </row>
    <row r="225" spans="1:15" x14ac:dyDescent="0.25">
      <c r="A225" s="95"/>
      <c r="B225" s="72"/>
      <c r="C225" s="72"/>
      <c r="D225" s="101"/>
      <c r="E225" s="72"/>
      <c r="F225" s="72"/>
      <c r="G225" s="72"/>
      <c r="H225" s="72"/>
      <c r="I225" s="72"/>
      <c r="J225" s="72"/>
      <c r="K225" s="72"/>
      <c r="L225" s="72"/>
      <c r="N225" s="72"/>
      <c r="O225" s="72"/>
    </row>
    <row r="226" spans="1:15" x14ac:dyDescent="0.25">
      <c r="A226" s="95"/>
      <c r="B226" s="72"/>
      <c r="C226" s="72"/>
      <c r="D226" s="101"/>
      <c r="E226" s="72"/>
      <c r="F226" s="72"/>
      <c r="G226" s="72"/>
      <c r="H226" s="72"/>
      <c r="I226" s="72"/>
      <c r="J226" s="72"/>
      <c r="K226" s="72"/>
      <c r="L226" s="72"/>
      <c r="N226" s="72"/>
      <c r="O226" s="72"/>
    </row>
    <row r="227" spans="1:15" x14ac:dyDescent="0.25">
      <c r="A227" s="95"/>
      <c r="B227" s="72"/>
      <c r="C227" s="72"/>
      <c r="D227" s="101"/>
      <c r="E227" s="72"/>
      <c r="F227" s="72"/>
      <c r="G227" s="72"/>
      <c r="H227" s="72"/>
      <c r="I227" s="72"/>
      <c r="J227" s="72"/>
      <c r="K227" s="72"/>
      <c r="L227" s="72"/>
      <c r="N227" s="72"/>
      <c r="O227" s="72"/>
    </row>
    <row r="228" spans="1:15" x14ac:dyDescent="0.25">
      <c r="A228" s="95"/>
      <c r="B228" s="72"/>
      <c r="C228" s="72"/>
      <c r="D228" s="101"/>
      <c r="E228" s="72"/>
      <c r="F228" s="72"/>
      <c r="G228" s="72"/>
      <c r="H228" s="72"/>
      <c r="I228" s="72"/>
      <c r="J228" s="72"/>
      <c r="K228" s="72"/>
      <c r="L228" s="72"/>
      <c r="N228" s="72"/>
      <c r="O228" s="72"/>
    </row>
    <row r="229" spans="1:15" x14ac:dyDescent="0.25">
      <c r="A229" s="95"/>
      <c r="B229" s="72"/>
      <c r="C229" s="72"/>
      <c r="D229" s="101"/>
      <c r="E229" s="72"/>
      <c r="F229" s="72"/>
      <c r="G229" s="72"/>
      <c r="H229" s="72"/>
      <c r="I229" s="72"/>
      <c r="J229" s="72"/>
      <c r="K229" s="72"/>
      <c r="L229" s="72"/>
      <c r="N229" s="72"/>
      <c r="O229" s="72"/>
    </row>
    <row r="230" spans="1:15" x14ac:dyDescent="0.25">
      <c r="A230" s="95"/>
      <c r="B230" s="72"/>
      <c r="C230" s="72"/>
      <c r="D230" s="101"/>
      <c r="E230" s="72"/>
      <c r="F230" s="72"/>
      <c r="G230" s="72"/>
      <c r="H230" s="72"/>
      <c r="I230" s="72"/>
      <c r="J230" s="72"/>
      <c r="K230" s="72"/>
      <c r="L230" s="72"/>
      <c r="N230" s="72"/>
      <c r="O230" s="72"/>
    </row>
    <row r="231" spans="1:15" x14ac:dyDescent="0.25">
      <c r="A231" s="95"/>
      <c r="B231" s="72"/>
      <c r="C231" s="72"/>
      <c r="D231" s="101"/>
      <c r="E231" s="72"/>
      <c r="F231" s="72"/>
      <c r="G231" s="72"/>
      <c r="H231" s="72"/>
      <c r="I231" s="72"/>
      <c r="J231" s="72"/>
      <c r="K231" s="72"/>
      <c r="L231" s="72"/>
      <c r="N231" s="72"/>
      <c r="O231" s="72"/>
    </row>
    <row r="232" spans="1:15" x14ac:dyDescent="0.25">
      <c r="A232" s="95"/>
      <c r="B232" s="72"/>
      <c r="C232" s="72"/>
      <c r="D232" s="101"/>
      <c r="E232" s="72"/>
      <c r="F232" s="72"/>
      <c r="G232" s="72"/>
      <c r="H232" s="72"/>
      <c r="I232" s="72"/>
      <c r="J232" s="72"/>
      <c r="K232" s="72"/>
      <c r="L232" s="72"/>
      <c r="N232" s="72"/>
      <c r="O232" s="72"/>
    </row>
    <row r="233" spans="1:15" x14ac:dyDescent="0.25">
      <c r="A233" s="95"/>
      <c r="B233" s="72"/>
      <c r="C233" s="72"/>
      <c r="D233" s="101"/>
      <c r="E233" s="72"/>
      <c r="F233" s="72"/>
      <c r="G233" s="72"/>
      <c r="H233" s="72"/>
      <c r="I233" s="72"/>
      <c r="J233" s="72"/>
      <c r="K233" s="72"/>
      <c r="L233" s="72"/>
      <c r="N233" s="72"/>
      <c r="O233" s="72"/>
    </row>
    <row r="234" spans="1:15" x14ac:dyDescent="0.25">
      <c r="A234" s="95"/>
      <c r="B234" s="72"/>
      <c r="C234" s="72"/>
      <c r="D234" s="101"/>
      <c r="E234" s="72"/>
      <c r="F234" s="72"/>
      <c r="G234" s="72"/>
      <c r="H234" s="72"/>
      <c r="I234" s="72"/>
      <c r="J234" s="72"/>
      <c r="K234" s="72"/>
      <c r="L234" s="72"/>
      <c r="N234" s="72"/>
      <c r="O234" s="72"/>
    </row>
    <row r="235" spans="1:15" x14ac:dyDescent="0.25">
      <c r="A235" s="95"/>
      <c r="B235" s="72"/>
      <c r="C235" s="72"/>
      <c r="D235" s="101"/>
      <c r="E235" s="72"/>
      <c r="F235" s="72"/>
      <c r="G235" s="72"/>
      <c r="H235" s="72"/>
      <c r="I235" s="72"/>
      <c r="J235" s="72"/>
      <c r="K235" s="72"/>
      <c r="L235" s="72"/>
      <c r="N235" s="72"/>
      <c r="O235" s="72"/>
    </row>
    <row r="236" spans="1:15" x14ac:dyDescent="0.25">
      <c r="A236" s="95"/>
      <c r="B236" s="72"/>
      <c r="C236" s="72"/>
      <c r="D236" s="101"/>
      <c r="E236" s="72"/>
      <c r="F236" s="72"/>
      <c r="G236" s="72"/>
      <c r="H236" s="72"/>
      <c r="I236" s="72"/>
      <c r="J236" s="72"/>
      <c r="K236" s="72"/>
      <c r="L236" s="72"/>
      <c r="N236" s="72"/>
      <c r="O236" s="72"/>
    </row>
    <row r="237" spans="1:15" x14ac:dyDescent="0.25">
      <c r="A237" s="95"/>
      <c r="B237" s="72"/>
      <c r="C237" s="72"/>
      <c r="D237" s="101"/>
      <c r="E237" s="72"/>
      <c r="F237" s="72"/>
      <c r="G237" s="72"/>
      <c r="H237" s="72"/>
      <c r="I237" s="72"/>
      <c r="J237" s="72"/>
      <c r="K237" s="72"/>
      <c r="L237" s="72"/>
      <c r="N237" s="72"/>
      <c r="O237" s="72"/>
    </row>
    <row r="238" spans="1:15" x14ac:dyDescent="0.25">
      <c r="A238" s="95"/>
      <c r="B238" s="72"/>
      <c r="C238" s="72"/>
      <c r="D238" s="101"/>
      <c r="E238" s="72"/>
      <c r="F238" s="72"/>
      <c r="G238" s="72"/>
      <c r="H238" s="72"/>
      <c r="I238" s="72"/>
      <c r="J238" s="72"/>
      <c r="K238" s="72"/>
      <c r="L238" s="72"/>
      <c r="N238" s="72"/>
      <c r="O238" s="72"/>
    </row>
    <row r="239" spans="1:15" x14ac:dyDescent="0.25">
      <c r="A239" s="95"/>
      <c r="B239" s="72"/>
      <c r="C239" s="72"/>
      <c r="D239" s="101"/>
      <c r="E239" s="72"/>
      <c r="F239" s="72"/>
      <c r="G239" s="72"/>
      <c r="H239" s="72"/>
      <c r="I239" s="72"/>
      <c r="J239" s="72"/>
      <c r="K239" s="72"/>
      <c r="L239" s="72"/>
      <c r="N239" s="72"/>
      <c r="O239" s="72"/>
    </row>
    <row r="240" spans="1:15" x14ac:dyDescent="0.25">
      <c r="A240" s="95"/>
      <c r="B240" s="72"/>
      <c r="C240" s="72"/>
      <c r="D240" s="101"/>
      <c r="E240" s="72"/>
      <c r="F240" s="72"/>
      <c r="G240" s="72"/>
      <c r="H240" s="72"/>
      <c r="I240" s="72"/>
      <c r="J240" s="72"/>
      <c r="K240" s="72"/>
      <c r="L240" s="72"/>
      <c r="N240" s="72"/>
      <c r="O240" s="72"/>
    </row>
    <row r="241" spans="1:15" x14ac:dyDescent="0.25">
      <c r="A241" s="95"/>
      <c r="B241" s="72"/>
      <c r="C241" s="72"/>
      <c r="D241" s="101"/>
      <c r="E241" s="72"/>
      <c r="F241" s="72"/>
      <c r="G241" s="72"/>
      <c r="H241" s="72"/>
      <c r="I241" s="72"/>
      <c r="J241" s="72"/>
      <c r="K241" s="72"/>
      <c r="L241" s="72"/>
      <c r="N241" s="72"/>
      <c r="O241" s="72"/>
    </row>
    <row r="242" spans="1:15" x14ac:dyDescent="0.25">
      <c r="A242" s="95"/>
      <c r="B242" s="72"/>
      <c r="C242" s="72"/>
      <c r="D242" s="101"/>
      <c r="E242" s="72"/>
      <c r="F242" s="72"/>
      <c r="G242" s="72"/>
      <c r="H242" s="72"/>
      <c r="I242" s="72"/>
      <c r="J242" s="72"/>
      <c r="K242" s="72"/>
      <c r="L242" s="72"/>
      <c r="N242" s="72"/>
      <c r="O242" s="72"/>
    </row>
    <row r="243" spans="1:15" x14ac:dyDescent="0.25">
      <c r="A243" s="95"/>
      <c r="B243" s="72"/>
      <c r="C243" s="72"/>
      <c r="D243" s="101"/>
      <c r="E243" s="72"/>
      <c r="F243" s="72"/>
      <c r="G243" s="72"/>
      <c r="H243" s="72"/>
      <c r="I243" s="72"/>
      <c r="J243" s="72"/>
      <c r="K243" s="72"/>
      <c r="L243" s="72"/>
      <c r="N243" s="72"/>
      <c r="O243" s="72"/>
    </row>
    <row r="244" spans="1:15" x14ac:dyDescent="0.25">
      <c r="A244" s="95"/>
      <c r="B244" s="72"/>
      <c r="C244" s="72"/>
      <c r="D244" s="101"/>
      <c r="E244" s="72"/>
      <c r="F244" s="72"/>
      <c r="G244" s="72"/>
      <c r="H244" s="72"/>
      <c r="I244" s="72"/>
      <c r="J244" s="72"/>
      <c r="K244" s="72"/>
      <c r="L244" s="72"/>
      <c r="N244" s="72"/>
      <c r="O244" s="72"/>
    </row>
    <row r="245" spans="1:15" x14ac:dyDescent="0.25">
      <c r="A245" s="95"/>
      <c r="B245" s="72"/>
      <c r="C245" s="72"/>
      <c r="D245" s="101"/>
      <c r="E245" s="72"/>
      <c r="F245" s="72"/>
      <c r="G245" s="72"/>
      <c r="H245" s="72"/>
      <c r="I245" s="72"/>
      <c r="J245" s="72"/>
      <c r="K245" s="72"/>
      <c r="L245" s="72"/>
      <c r="N245" s="72"/>
      <c r="O245" s="72"/>
    </row>
    <row r="246" spans="1:15" x14ac:dyDescent="0.25">
      <c r="A246" s="95"/>
      <c r="B246" s="72"/>
      <c r="C246" s="72"/>
      <c r="D246" s="101"/>
      <c r="E246" s="72"/>
      <c r="F246" s="72"/>
      <c r="G246" s="72"/>
      <c r="H246" s="72"/>
      <c r="I246" s="72"/>
      <c r="J246" s="72"/>
      <c r="K246" s="72"/>
      <c r="L246" s="72"/>
      <c r="N246" s="72"/>
      <c r="O246" s="72"/>
    </row>
    <row r="247" spans="1:15" x14ac:dyDescent="0.25">
      <c r="A247" s="95"/>
      <c r="B247" s="72"/>
      <c r="C247" s="72"/>
      <c r="D247" s="101"/>
      <c r="E247" s="72"/>
      <c r="F247" s="72"/>
      <c r="G247" s="72"/>
      <c r="H247" s="72"/>
      <c r="I247" s="72"/>
      <c r="J247" s="72"/>
      <c r="K247" s="72"/>
      <c r="L247" s="72"/>
      <c r="N247" s="72"/>
      <c r="O247" s="72"/>
    </row>
    <row r="248" spans="1:15" x14ac:dyDescent="0.25">
      <c r="A248" s="95"/>
      <c r="B248" s="72"/>
      <c r="C248" s="72"/>
      <c r="D248" s="101"/>
      <c r="E248" s="72"/>
      <c r="F248" s="72"/>
      <c r="G248" s="72"/>
      <c r="H248" s="72"/>
      <c r="I248" s="72"/>
      <c r="J248" s="72"/>
      <c r="K248" s="72"/>
      <c r="L248" s="72"/>
      <c r="N248" s="72"/>
      <c r="O248" s="72"/>
    </row>
    <row r="249" spans="1:15" x14ac:dyDescent="0.25">
      <c r="A249" s="95"/>
      <c r="B249" s="72"/>
      <c r="C249" s="72"/>
      <c r="D249" s="101"/>
      <c r="E249" s="72"/>
      <c r="F249" s="72"/>
      <c r="G249" s="72"/>
      <c r="H249" s="72"/>
      <c r="I249" s="72"/>
      <c r="J249" s="72"/>
      <c r="K249" s="72"/>
      <c r="L249" s="72"/>
      <c r="N249" s="72"/>
      <c r="O249" s="72"/>
    </row>
    <row r="250" spans="1:15" x14ac:dyDescent="0.25">
      <c r="A250" s="95"/>
      <c r="B250" s="72"/>
      <c r="C250" s="72"/>
      <c r="D250" s="101"/>
      <c r="E250" s="72"/>
      <c r="F250" s="72"/>
      <c r="G250" s="72"/>
      <c r="H250" s="72"/>
      <c r="I250" s="72"/>
      <c r="J250" s="72"/>
      <c r="K250" s="72"/>
      <c r="L250" s="72"/>
      <c r="N250" s="72"/>
      <c r="O250" s="72"/>
    </row>
    <row r="251" spans="1:15" x14ac:dyDescent="0.25">
      <c r="A251" s="95"/>
      <c r="B251" s="72"/>
      <c r="C251" s="72"/>
      <c r="D251" s="101"/>
      <c r="E251" s="72"/>
      <c r="F251" s="72"/>
      <c r="G251" s="72"/>
      <c r="H251" s="72"/>
      <c r="I251" s="72"/>
      <c r="J251" s="72"/>
      <c r="K251" s="72"/>
      <c r="L251" s="72"/>
      <c r="N251" s="72"/>
      <c r="O251" s="72"/>
    </row>
    <row r="252" spans="1:15" x14ac:dyDescent="0.25">
      <c r="A252" s="95"/>
      <c r="B252" s="72"/>
      <c r="C252" s="72"/>
      <c r="D252" s="101"/>
      <c r="E252" s="72"/>
      <c r="F252" s="72"/>
      <c r="G252" s="72"/>
      <c r="H252" s="72"/>
      <c r="I252" s="72"/>
      <c r="J252" s="72"/>
      <c r="K252" s="72"/>
      <c r="L252" s="72"/>
      <c r="N252" s="72"/>
      <c r="O252" s="72"/>
    </row>
    <row r="253" spans="1:15" x14ac:dyDescent="0.25">
      <c r="A253" s="95"/>
      <c r="B253" s="72"/>
      <c r="C253" s="72"/>
      <c r="D253" s="101"/>
      <c r="E253" s="72"/>
      <c r="F253" s="72"/>
      <c r="G253" s="72"/>
      <c r="H253" s="72"/>
      <c r="I253" s="72"/>
      <c r="J253" s="72"/>
      <c r="K253" s="72"/>
      <c r="L253" s="72"/>
      <c r="N253" s="72"/>
      <c r="O253" s="72"/>
    </row>
    <row r="254" spans="1:15" x14ac:dyDescent="0.25">
      <c r="A254" s="95"/>
      <c r="B254" s="72"/>
      <c r="C254" s="72"/>
      <c r="D254" s="101"/>
      <c r="E254" s="72"/>
      <c r="F254" s="72"/>
      <c r="G254" s="72"/>
      <c r="H254" s="72"/>
      <c r="I254" s="72"/>
      <c r="J254" s="72"/>
      <c r="K254" s="72"/>
      <c r="L254" s="72"/>
      <c r="N254" s="72"/>
      <c r="O254" s="72"/>
    </row>
    <row r="255" spans="1:15" x14ac:dyDescent="0.25">
      <c r="A255" s="95"/>
      <c r="B255" s="72"/>
      <c r="C255" s="72"/>
      <c r="D255" s="101"/>
      <c r="E255" s="72"/>
      <c r="F255" s="72"/>
      <c r="G255" s="72"/>
      <c r="H255" s="72"/>
      <c r="I255" s="72"/>
      <c r="J255" s="72"/>
      <c r="K255" s="72"/>
      <c r="L255" s="72"/>
      <c r="N255" s="72"/>
      <c r="O255" s="72"/>
    </row>
    <row r="256" spans="1:15" x14ac:dyDescent="0.25">
      <c r="A256" s="95"/>
      <c r="B256" s="72"/>
      <c r="C256" s="72"/>
      <c r="D256" s="101"/>
      <c r="E256" s="72"/>
      <c r="F256" s="72"/>
      <c r="G256" s="72"/>
      <c r="H256" s="72"/>
      <c r="I256" s="72"/>
      <c r="J256" s="72"/>
      <c r="K256" s="72"/>
      <c r="L256" s="72"/>
      <c r="N256" s="72"/>
      <c r="O256" s="72"/>
    </row>
    <row r="257" spans="1:15" x14ac:dyDescent="0.25">
      <c r="A257" s="95"/>
      <c r="B257" s="72"/>
      <c r="C257" s="72"/>
      <c r="D257" s="101"/>
      <c r="E257" s="72"/>
      <c r="F257" s="72"/>
      <c r="G257" s="72"/>
      <c r="H257" s="72"/>
      <c r="I257" s="72"/>
      <c r="J257" s="72"/>
      <c r="K257" s="72"/>
      <c r="L257" s="72"/>
      <c r="N257" s="72"/>
      <c r="O257" s="72"/>
    </row>
    <row r="258" spans="1:15" x14ac:dyDescent="0.25">
      <c r="A258" s="95"/>
      <c r="B258" s="72"/>
      <c r="C258" s="72"/>
      <c r="D258" s="101"/>
      <c r="E258" s="72"/>
      <c r="F258" s="72"/>
      <c r="G258" s="72"/>
      <c r="H258" s="72"/>
      <c r="I258" s="72"/>
      <c r="J258" s="72"/>
      <c r="K258" s="72"/>
      <c r="L258" s="72"/>
      <c r="N258" s="72"/>
      <c r="O258" s="72"/>
    </row>
    <row r="259" spans="1:15" x14ac:dyDescent="0.25">
      <c r="A259" s="95"/>
      <c r="B259" s="72"/>
      <c r="C259" s="72"/>
      <c r="D259" s="101"/>
      <c r="E259" s="72"/>
      <c r="F259" s="72"/>
      <c r="G259" s="72"/>
      <c r="H259" s="72"/>
      <c r="I259" s="72"/>
      <c r="J259" s="72"/>
      <c r="K259" s="72"/>
      <c r="L259" s="72"/>
      <c r="N259" s="72"/>
      <c r="O259" s="72"/>
    </row>
    <row r="260" spans="1:15" x14ac:dyDescent="0.25">
      <c r="A260" s="95"/>
      <c r="B260" s="72"/>
      <c r="C260" s="72"/>
      <c r="D260" s="101"/>
      <c r="E260" s="72"/>
      <c r="F260" s="72"/>
      <c r="G260" s="72"/>
      <c r="H260" s="72"/>
      <c r="I260" s="72"/>
      <c r="J260" s="72"/>
      <c r="K260" s="72"/>
      <c r="L260" s="72"/>
      <c r="N260" s="72"/>
      <c r="O260" s="72"/>
    </row>
    <row r="261" spans="1:15" x14ac:dyDescent="0.25">
      <c r="A261" s="95"/>
      <c r="B261" s="72"/>
      <c r="C261" s="72"/>
      <c r="D261" s="101"/>
      <c r="E261" s="72"/>
      <c r="F261" s="72"/>
      <c r="G261" s="72"/>
      <c r="H261" s="72"/>
      <c r="I261" s="72"/>
      <c r="J261" s="72"/>
      <c r="K261" s="72"/>
      <c r="L261" s="72"/>
      <c r="N261" s="72"/>
      <c r="O261" s="72"/>
    </row>
    <row r="262" spans="1:15" x14ac:dyDescent="0.25">
      <c r="A262" s="95"/>
      <c r="B262" s="72"/>
      <c r="C262" s="72"/>
      <c r="D262" s="101"/>
      <c r="E262" s="72"/>
      <c r="F262" s="72"/>
      <c r="G262" s="72"/>
      <c r="H262" s="72"/>
      <c r="I262" s="72"/>
      <c r="J262" s="72"/>
      <c r="K262" s="72"/>
      <c r="L262" s="72"/>
      <c r="N262" s="72"/>
      <c r="O262" s="72"/>
    </row>
    <row r="263" spans="1:15" x14ac:dyDescent="0.25">
      <c r="A263" s="95"/>
      <c r="B263" s="72"/>
      <c r="C263" s="72"/>
      <c r="D263" s="101"/>
      <c r="E263" s="72"/>
      <c r="F263" s="72"/>
      <c r="G263" s="72"/>
      <c r="H263" s="72"/>
      <c r="I263" s="72"/>
      <c r="J263" s="72"/>
      <c r="K263" s="72"/>
      <c r="L263" s="72"/>
      <c r="N263" s="72"/>
      <c r="O263" s="72"/>
    </row>
    <row r="264" spans="1:15" x14ac:dyDescent="0.25">
      <c r="A264" s="95"/>
      <c r="B264" s="72"/>
      <c r="C264" s="72"/>
      <c r="D264" s="101"/>
      <c r="E264" s="72"/>
      <c r="F264" s="72"/>
      <c r="G264" s="72"/>
      <c r="H264" s="72"/>
      <c r="I264" s="72"/>
      <c r="J264" s="72"/>
      <c r="K264" s="72"/>
      <c r="L264" s="72"/>
      <c r="N264" s="72"/>
      <c r="O264" s="72"/>
    </row>
    <row r="265" spans="1:15" x14ac:dyDescent="0.25">
      <c r="A265" s="95"/>
      <c r="B265" s="72"/>
      <c r="C265" s="72"/>
      <c r="D265" s="101"/>
      <c r="E265" s="72"/>
      <c r="F265" s="72"/>
      <c r="G265" s="72"/>
      <c r="H265" s="72"/>
      <c r="I265" s="72"/>
      <c r="J265" s="72"/>
      <c r="K265" s="72"/>
      <c r="L265" s="72"/>
      <c r="N265" s="72"/>
      <c r="O265" s="72"/>
    </row>
    <row r="266" spans="1:15" x14ac:dyDescent="0.25">
      <c r="A266" s="95"/>
      <c r="B266" s="72"/>
      <c r="C266" s="72"/>
      <c r="D266" s="101"/>
      <c r="E266" s="72"/>
      <c r="F266" s="72"/>
      <c r="G266" s="72"/>
      <c r="H266" s="72"/>
      <c r="I266" s="72"/>
      <c r="J266" s="72"/>
      <c r="K266" s="72"/>
      <c r="L266" s="72"/>
      <c r="N266" s="72"/>
      <c r="O266" s="72"/>
    </row>
    <row r="267" spans="1:15" x14ac:dyDescent="0.25">
      <c r="A267" s="95"/>
      <c r="B267" s="72"/>
      <c r="C267" s="72"/>
      <c r="D267" s="101"/>
      <c r="E267" s="72"/>
      <c r="F267" s="72"/>
      <c r="G267" s="72"/>
      <c r="H267" s="72"/>
      <c r="I267" s="72"/>
      <c r="J267" s="72"/>
      <c r="K267" s="72"/>
      <c r="L267" s="72"/>
      <c r="N267" s="72"/>
      <c r="O267" s="72"/>
    </row>
    <row r="268" spans="1:15" x14ac:dyDescent="0.25">
      <c r="A268" s="95"/>
      <c r="B268" s="72"/>
      <c r="C268" s="72"/>
      <c r="D268" s="101"/>
      <c r="E268" s="72"/>
      <c r="F268" s="72"/>
      <c r="G268" s="72"/>
      <c r="H268" s="72"/>
      <c r="I268" s="72"/>
      <c r="J268" s="72"/>
      <c r="K268" s="72"/>
      <c r="L268" s="72"/>
      <c r="N268" s="72"/>
      <c r="O268" s="72"/>
    </row>
    <row r="269" spans="1:15" x14ac:dyDescent="0.25">
      <c r="A269" s="95"/>
      <c r="B269" s="72"/>
      <c r="C269" s="72"/>
      <c r="D269" s="101"/>
      <c r="E269" s="72"/>
      <c r="F269" s="72"/>
      <c r="G269" s="72"/>
      <c r="H269" s="72"/>
      <c r="I269" s="72"/>
      <c r="J269" s="72"/>
      <c r="K269" s="72"/>
      <c r="L269" s="72"/>
      <c r="N269" s="72"/>
      <c r="O269" s="72"/>
    </row>
    <row r="270" spans="1:15" x14ac:dyDescent="0.25">
      <c r="A270" s="95"/>
      <c r="B270" s="72"/>
      <c r="C270" s="72"/>
      <c r="D270" s="101"/>
      <c r="E270" s="72"/>
      <c r="F270" s="72"/>
      <c r="G270" s="72"/>
      <c r="H270" s="72"/>
      <c r="I270" s="72"/>
      <c r="J270" s="72"/>
      <c r="K270" s="72"/>
      <c r="L270" s="72"/>
      <c r="N270" s="72"/>
      <c r="O270" s="72"/>
    </row>
    <row r="271" spans="1:15" x14ac:dyDescent="0.25">
      <c r="A271" s="95"/>
      <c r="B271" s="72"/>
      <c r="C271" s="72"/>
      <c r="D271" s="101"/>
      <c r="E271" s="72"/>
      <c r="F271" s="72"/>
      <c r="G271" s="72"/>
      <c r="H271" s="72"/>
      <c r="I271" s="72"/>
      <c r="J271" s="72"/>
      <c r="K271" s="72"/>
      <c r="L271" s="72"/>
      <c r="N271" s="72"/>
      <c r="O271" s="72"/>
    </row>
    <row r="272" spans="1:15" x14ac:dyDescent="0.25">
      <c r="A272" s="95"/>
      <c r="B272" s="72"/>
      <c r="C272" s="72"/>
      <c r="D272" s="101"/>
      <c r="E272" s="72"/>
      <c r="F272" s="72"/>
      <c r="G272" s="72"/>
      <c r="H272" s="72"/>
      <c r="I272" s="72"/>
      <c r="J272" s="72"/>
      <c r="K272" s="72"/>
      <c r="L272" s="72"/>
      <c r="N272" s="72"/>
      <c r="O272" s="72"/>
    </row>
    <row r="273" spans="1:15" x14ac:dyDescent="0.25">
      <c r="A273" s="95"/>
      <c r="B273" s="72"/>
      <c r="C273" s="72"/>
      <c r="D273" s="101"/>
      <c r="E273" s="72"/>
      <c r="F273" s="72"/>
      <c r="G273" s="72"/>
      <c r="H273" s="72"/>
      <c r="I273" s="72"/>
      <c r="J273" s="72"/>
      <c r="K273" s="72"/>
      <c r="L273" s="72"/>
      <c r="N273" s="72"/>
      <c r="O273" s="72"/>
    </row>
    <row r="274" spans="1:15" x14ac:dyDescent="0.25">
      <c r="A274" s="95"/>
      <c r="B274" s="72"/>
      <c r="C274" s="72"/>
      <c r="D274" s="101"/>
      <c r="E274" s="72"/>
      <c r="F274" s="72"/>
      <c r="G274" s="72"/>
      <c r="H274" s="72"/>
      <c r="I274" s="72"/>
      <c r="J274" s="72"/>
      <c r="K274" s="72"/>
      <c r="L274" s="72"/>
      <c r="N274" s="72"/>
      <c r="O274" s="72"/>
    </row>
    <row r="275" spans="1:15" x14ac:dyDescent="0.25">
      <c r="A275" s="95"/>
      <c r="B275" s="72"/>
      <c r="C275" s="72"/>
      <c r="D275" s="101"/>
      <c r="E275" s="72"/>
      <c r="F275" s="72"/>
      <c r="G275" s="72"/>
      <c r="H275" s="72"/>
      <c r="I275" s="72"/>
      <c r="J275" s="72"/>
      <c r="K275" s="72"/>
      <c r="L275" s="72"/>
      <c r="N275" s="72"/>
      <c r="O275" s="72"/>
    </row>
    <row r="276" spans="1:15" x14ac:dyDescent="0.25">
      <c r="A276" s="95"/>
      <c r="B276" s="72"/>
      <c r="C276" s="72"/>
      <c r="D276" s="101"/>
      <c r="E276" s="72"/>
      <c r="F276" s="72"/>
      <c r="G276" s="72"/>
      <c r="H276" s="72"/>
      <c r="I276" s="72"/>
      <c r="J276" s="72"/>
      <c r="K276" s="72"/>
      <c r="L276" s="72"/>
      <c r="N276" s="72"/>
      <c r="O276" s="72"/>
    </row>
    <row r="277" spans="1:15" x14ac:dyDescent="0.25">
      <c r="A277" s="95"/>
      <c r="B277" s="72"/>
      <c r="C277" s="72"/>
      <c r="D277" s="101"/>
      <c r="E277" s="72"/>
      <c r="F277" s="72"/>
      <c r="G277" s="72"/>
      <c r="H277" s="72"/>
      <c r="I277" s="72"/>
      <c r="J277" s="72"/>
      <c r="K277" s="72"/>
      <c r="L277" s="72"/>
      <c r="N277" s="72"/>
      <c r="O277" s="72"/>
    </row>
    <row r="278" spans="1:15" x14ac:dyDescent="0.25">
      <c r="A278" s="95"/>
      <c r="B278" s="72"/>
      <c r="C278" s="72"/>
      <c r="D278" s="101"/>
      <c r="E278" s="72"/>
      <c r="F278" s="72"/>
      <c r="G278" s="72"/>
      <c r="H278" s="72"/>
      <c r="I278" s="72"/>
      <c r="J278" s="72"/>
      <c r="K278" s="72"/>
      <c r="L278" s="72"/>
      <c r="N278" s="72"/>
      <c r="O278" s="72"/>
    </row>
    <row r="279" spans="1:15" x14ac:dyDescent="0.25">
      <c r="A279" s="95"/>
      <c r="B279" s="72"/>
      <c r="C279" s="72"/>
      <c r="D279" s="101"/>
      <c r="E279" s="72"/>
      <c r="F279" s="72"/>
      <c r="G279" s="72"/>
      <c r="H279" s="72"/>
      <c r="I279" s="72"/>
      <c r="J279" s="72"/>
      <c r="K279" s="72"/>
      <c r="L279" s="72"/>
      <c r="N279" s="72"/>
      <c r="O279" s="72"/>
    </row>
    <row r="280" spans="1:15" x14ac:dyDescent="0.25">
      <c r="A280" s="95"/>
      <c r="B280" s="72"/>
      <c r="C280" s="72"/>
      <c r="D280" s="101"/>
      <c r="E280" s="72"/>
      <c r="F280" s="72"/>
      <c r="G280" s="72"/>
      <c r="H280" s="72"/>
      <c r="I280" s="72"/>
      <c r="J280" s="72"/>
      <c r="K280" s="72"/>
      <c r="L280" s="72"/>
      <c r="N280" s="72"/>
      <c r="O280" s="72"/>
    </row>
    <row r="281" spans="1:15" x14ac:dyDescent="0.25">
      <c r="A281" s="95"/>
      <c r="B281" s="72"/>
      <c r="C281" s="72"/>
      <c r="D281" s="101"/>
      <c r="E281" s="72"/>
      <c r="F281" s="72"/>
      <c r="G281" s="72"/>
      <c r="H281" s="72"/>
      <c r="I281" s="72"/>
      <c r="J281" s="72"/>
      <c r="K281" s="72"/>
      <c r="L281" s="72"/>
      <c r="N281" s="72"/>
      <c r="O281" s="72"/>
    </row>
    <row r="282" spans="1:15" x14ac:dyDescent="0.25">
      <c r="A282" s="95"/>
      <c r="B282" s="72"/>
      <c r="C282" s="72"/>
      <c r="D282" s="101"/>
      <c r="E282" s="72"/>
      <c r="F282" s="72"/>
      <c r="G282" s="72"/>
      <c r="H282" s="72"/>
      <c r="I282" s="72"/>
      <c r="J282" s="72"/>
      <c r="K282" s="72"/>
      <c r="L282" s="72"/>
      <c r="N282" s="72"/>
      <c r="O282" s="72"/>
    </row>
    <row r="283" spans="1:15" x14ac:dyDescent="0.25">
      <c r="A283" s="95"/>
      <c r="B283" s="72"/>
      <c r="C283" s="72"/>
      <c r="D283" s="101"/>
      <c r="E283" s="72"/>
      <c r="F283" s="72"/>
      <c r="G283" s="72"/>
      <c r="H283" s="72"/>
      <c r="I283" s="72"/>
      <c r="J283" s="72"/>
      <c r="K283" s="72"/>
      <c r="L283" s="72"/>
      <c r="N283" s="72"/>
      <c r="O283" s="72"/>
    </row>
    <row r="284" spans="1:15" x14ac:dyDescent="0.25">
      <c r="A284" s="95"/>
      <c r="B284" s="72"/>
      <c r="C284" s="72"/>
      <c r="D284" s="101"/>
      <c r="E284" s="72"/>
      <c r="F284" s="72"/>
      <c r="G284" s="72"/>
      <c r="H284" s="72"/>
      <c r="I284" s="72"/>
      <c r="J284" s="72"/>
      <c r="K284" s="72"/>
      <c r="L284" s="72"/>
      <c r="N284" s="72"/>
      <c r="O284" s="72"/>
    </row>
    <row r="285" spans="1:15" x14ac:dyDescent="0.25">
      <c r="A285" s="95"/>
      <c r="B285" s="72"/>
      <c r="C285" s="72"/>
      <c r="D285" s="101"/>
      <c r="E285" s="72"/>
      <c r="F285" s="72"/>
      <c r="G285" s="72"/>
      <c r="H285" s="72"/>
      <c r="I285" s="72"/>
      <c r="J285" s="72"/>
      <c r="K285" s="72"/>
      <c r="L285" s="72"/>
      <c r="N285" s="72"/>
      <c r="O285" s="72"/>
    </row>
    <row r="286" spans="1:15" x14ac:dyDescent="0.25">
      <c r="A286" s="95"/>
      <c r="B286" s="72"/>
      <c r="C286" s="72"/>
      <c r="D286" s="101"/>
      <c r="E286" s="72"/>
      <c r="F286" s="72"/>
      <c r="G286" s="72"/>
      <c r="H286" s="72"/>
      <c r="I286" s="72"/>
      <c r="J286" s="72"/>
      <c r="K286" s="72"/>
      <c r="L286" s="72"/>
      <c r="N286" s="72"/>
      <c r="O286" s="72"/>
    </row>
    <row r="287" spans="1:15" x14ac:dyDescent="0.25">
      <c r="A287" s="95"/>
      <c r="B287" s="72"/>
      <c r="C287" s="72"/>
      <c r="D287" s="101"/>
      <c r="E287" s="72"/>
      <c r="F287" s="72"/>
      <c r="G287" s="72"/>
      <c r="H287" s="72"/>
      <c r="I287" s="72"/>
      <c r="J287" s="72"/>
      <c r="K287" s="72"/>
      <c r="L287" s="72"/>
      <c r="N287" s="72"/>
      <c r="O287" s="72"/>
    </row>
    <row r="288" spans="1:15" x14ac:dyDescent="0.25">
      <c r="A288" s="95"/>
      <c r="B288" s="72"/>
      <c r="C288" s="72"/>
      <c r="D288" s="101"/>
      <c r="E288" s="72"/>
      <c r="F288" s="72"/>
      <c r="G288" s="72"/>
      <c r="H288" s="72"/>
      <c r="I288" s="72"/>
      <c r="J288" s="72"/>
      <c r="K288" s="72"/>
      <c r="L288" s="72"/>
      <c r="N288" s="72"/>
      <c r="O288" s="72"/>
    </row>
    <row r="289" spans="1:15" x14ac:dyDescent="0.25">
      <c r="A289" s="95"/>
      <c r="B289" s="72"/>
      <c r="C289" s="72"/>
      <c r="D289" s="101"/>
      <c r="E289" s="72"/>
      <c r="F289" s="72"/>
      <c r="G289" s="72"/>
      <c r="H289" s="72"/>
      <c r="I289" s="72"/>
      <c r="J289" s="72"/>
      <c r="K289" s="72"/>
      <c r="L289" s="72"/>
      <c r="N289" s="72"/>
      <c r="O289" s="72"/>
    </row>
    <row r="290" spans="1:15" x14ac:dyDescent="0.25">
      <c r="A290" s="95"/>
      <c r="B290" s="72"/>
      <c r="C290" s="72"/>
      <c r="D290" s="101"/>
      <c r="E290" s="72"/>
      <c r="F290" s="72"/>
      <c r="G290" s="72"/>
      <c r="H290" s="72"/>
      <c r="I290" s="72"/>
      <c r="J290" s="72"/>
      <c r="K290" s="72"/>
      <c r="L290" s="72"/>
      <c r="N290" s="72"/>
      <c r="O290" s="72"/>
    </row>
    <row r="291" spans="1:15" x14ac:dyDescent="0.25">
      <c r="A291" s="95"/>
      <c r="B291" s="72"/>
      <c r="C291" s="72"/>
      <c r="D291" s="101"/>
      <c r="E291" s="72"/>
      <c r="F291" s="72"/>
      <c r="G291" s="72"/>
      <c r="H291" s="72"/>
      <c r="I291" s="72"/>
      <c r="J291" s="72"/>
      <c r="K291" s="72"/>
      <c r="L291" s="72"/>
      <c r="N291" s="72"/>
      <c r="O291" s="72"/>
    </row>
    <row r="292" spans="1:15" x14ac:dyDescent="0.25">
      <c r="A292" s="95"/>
      <c r="B292" s="72"/>
      <c r="C292" s="72"/>
      <c r="D292" s="101"/>
      <c r="E292" s="72"/>
      <c r="F292" s="72"/>
      <c r="G292" s="72"/>
      <c r="H292" s="72"/>
      <c r="I292" s="72"/>
      <c r="J292" s="72"/>
      <c r="K292" s="72"/>
      <c r="L292" s="72"/>
      <c r="N292" s="72"/>
      <c r="O292" s="72"/>
    </row>
    <row r="293" spans="1:15" x14ac:dyDescent="0.25">
      <c r="A293" s="95"/>
      <c r="B293" s="72"/>
      <c r="C293" s="72"/>
      <c r="D293" s="101"/>
      <c r="E293" s="72"/>
      <c r="F293" s="72"/>
      <c r="G293" s="72"/>
      <c r="H293" s="72"/>
      <c r="I293" s="72"/>
      <c r="J293" s="72"/>
      <c r="K293" s="72"/>
      <c r="L293" s="72"/>
      <c r="N293" s="72"/>
      <c r="O293" s="72"/>
    </row>
    <row r="294" spans="1:15" x14ac:dyDescent="0.25">
      <c r="A294" s="95"/>
      <c r="B294" s="72"/>
      <c r="C294" s="72"/>
      <c r="D294" s="101"/>
      <c r="E294" s="72"/>
      <c r="F294" s="72"/>
      <c r="G294" s="72"/>
      <c r="H294" s="72"/>
      <c r="I294" s="72"/>
      <c r="J294" s="72"/>
      <c r="K294" s="72"/>
      <c r="L294" s="72"/>
      <c r="N294" s="72"/>
      <c r="O294" s="72"/>
    </row>
    <row r="295" spans="1:15" x14ac:dyDescent="0.25">
      <c r="A295" s="95"/>
      <c r="B295" s="72"/>
      <c r="C295" s="72"/>
      <c r="D295" s="101"/>
      <c r="E295" s="72"/>
      <c r="F295" s="72"/>
      <c r="G295" s="72"/>
      <c r="H295" s="72"/>
      <c r="I295" s="72"/>
      <c r="J295" s="72"/>
      <c r="K295" s="72"/>
      <c r="L295" s="72"/>
      <c r="N295" s="72"/>
      <c r="O295" s="72"/>
    </row>
    <row r="296" spans="1:15" x14ac:dyDescent="0.25">
      <c r="A296" s="95"/>
      <c r="B296" s="72"/>
      <c r="C296" s="72"/>
      <c r="D296" s="101"/>
      <c r="E296" s="72"/>
      <c r="F296" s="72"/>
      <c r="G296" s="72"/>
      <c r="H296" s="72"/>
      <c r="I296" s="72"/>
      <c r="J296" s="72"/>
      <c r="K296" s="72"/>
      <c r="L296" s="72"/>
      <c r="N296" s="72"/>
      <c r="O296" s="72"/>
    </row>
    <row r="297" spans="1:15" x14ac:dyDescent="0.25">
      <c r="A297" s="95"/>
      <c r="B297" s="72"/>
      <c r="C297" s="72"/>
      <c r="D297" s="101"/>
      <c r="E297" s="72"/>
      <c r="F297" s="72"/>
      <c r="G297" s="72"/>
      <c r="H297" s="72"/>
      <c r="I297" s="72"/>
      <c r="J297" s="72"/>
      <c r="K297" s="72"/>
      <c r="L297" s="72"/>
      <c r="N297" s="72"/>
      <c r="O297" s="72"/>
    </row>
    <row r="298" spans="1:15" x14ac:dyDescent="0.25">
      <c r="A298" s="95"/>
      <c r="B298" s="72"/>
      <c r="C298" s="72"/>
      <c r="D298" s="101"/>
      <c r="E298" s="72"/>
      <c r="F298" s="72"/>
      <c r="G298" s="72"/>
      <c r="H298" s="72"/>
      <c r="I298" s="72"/>
      <c r="J298" s="72"/>
      <c r="K298" s="72"/>
      <c r="L298" s="72"/>
      <c r="N298" s="72"/>
      <c r="O298" s="72"/>
    </row>
    <row r="299" spans="1:15" x14ac:dyDescent="0.25">
      <c r="A299" s="95"/>
      <c r="B299" s="72"/>
      <c r="C299" s="72"/>
      <c r="D299" s="101"/>
      <c r="E299" s="72"/>
      <c r="F299" s="72"/>
      <c r="G299" s="72"/>
      <c r="H299" s="72"/>
      <c r="I299" s="72"/>
      <c r="J299" s="72"/>
      <c r="K299" s="72"/>
      <c r="L299" s="72"/>
      <c r="N299" s="72"/>
      <c r="O299" s="72"/>
    </row>
    <row r="300" spans="1:15" x14ac:dyDescent="0.25">
      <c r="A300" s="95"/>
      <c r="B300" s="72"/>
      <c r="C300" s="72"/>
      <c r="D300" s="101"/>
      <c r="E300" s="72"/>
      <c r="F300" s="72"/>
      <c r="G300" s="72"/>
      <c r="H300" s="72"/>
      <c r="I300" s="72"/>
      <c r="J300" s="72"/>
      <c r="K300" s="72"/>
      <c r="L300" s="72"/>
      <c r="N300" s="72"/>
      <c r="O300" s="72"/>
    </row>
    <row r="301" spans="1:15" x14ac:dyDescent="0.25">
      <c r="A301" s="95"/>
      <c r="B301" s="72"/>
      <c r="C301" s="72"/>
      <c r="D301" s="101"/>
      <c r="E301" s="72"/>
      <c r="F301" s="72"/>
      <c r="G301" s="72"/>
      <c r="H301" s="72"/>
      <c r="I301" s="72"/>
      <c r="J301" s="72"/>
      <c r="K301" s="72"/>
      <c r="L301" s="72"/>
      <c r="N301" s="72"/>
      <c r="O301" s="72"/>
    </row>
    <row r="302" spans="1:15" x14ac:dyDescent="0.25">
      <c r="A302" s="95"/>
      <c r="B302" s="72"/>
      <c r="C302" s="72"/>
      <c r="D302" s="101"/>
      <c r="E302" s="72"/>
      <c r="F302" s="72"/>
      <c r="G302" s="72"/>
      <c r="H302" s="72"/>
      <c r="I302" s="72"/>
      <c r="J302" s="72"/>
      <c r="K302" s="72"/>
      <c r="L302" s="72"/>
      <c r="N302" s="72"/>
      <c r="O302" s="72"/>
    </row>
    <row r="303" spans="1:15" x14ac:dyDescent="0.25">
      <c r="A303" s="95"/>
      <c r="B303" s="72"/>
      <c r="C303" s="72"/>
      <c r="D303" s="101"/>
      <c r="E303" s="72"/>
      <c r="F303" s="72"/>
      <c r="G303" s="72"/>
      <c r="H303" s="72"/>
      <c r="I303" s="72"/>
      <c r="J303" s="72"/>
      <c r="K303" s="72"/>
      <c r="L303" s="72"/>
      <c r="N303" s="72"/>
      <c r="O303" s="72"/>
    </row>
    <row r="304" spans="1:15" x14ac:dyDescent="0.25">
      <c r="A304" s="95"/>
      <c r="B304" s="72"/>
      <c r="C304" s="72"/>
      <c r="D304" s="101"/>
      <c r="E304" s="72"/>
      <c r="F304" s="72"/>
      <c r="G304" s="72"/>
      <c r="H304" s="72"/>
      <c r="I304" s="72"/>
      <c r="J304" s="72"/>
      <c r="K304" s="72"/>
      <c r="L304" s="72"/>
      <c r="N304" s="72"/>
      <c r="O304" s="72"/>
    </row>
    <row r="305" spans="1:15" x14ac:dyDescent="0.25">
      <c r="A305" s="95"/>
      <c r="B305" s="72"/>
      <c r="C305" s="72"/>
      <c r="D305" s="101"/>
      <c r="E305" s="72"/>
      <c r="F305" s="72"/>
      <c r="G305" s="72"/>
      <c r="H305" s="72"/>
      <c r="I305" s="72"/>
      <c r="J305" s="72"/>
      <c r="K305" s="72"/>
      <c r="L305" s="72"/>
      <c r="N305" s="72"/>
      <c r="O305" s="72"/>
    </row>
    <row r="306" spans="1:15" x14ac:dyDescent="0.25">
      <c r="A306" s="95"/>
      <c r="B306" s="72"/>
      <c r="C306" s="72"/>
      <c r="D306" s="101"/>
      <c r="E306" s="72"/>
      <c r="F306" s="72"/>
      <c r="G306" s="72"/>
      <c r="H306" s="72"/>
      <c r="I306" s="72"/>
      <c r="J306" s="72"/>
      <c r="K306" s="72"/>
      <c r="L306" s="72"/>
      <c r="N306" s="72"/>
      <c r="O306" s="72"/>
    </row>
    <row r="307" spans="1:15" x14ac:dyDescent="0.25">
      <c r="A307" s="95"/>
      <c r="B307" s="72"/>
      <c r="C307" s="72"/>
      <c r="D307" s="101"/>
      <c r="E307" s="72"/>
      <c r="F307" s="72"/>
      <c r="G307" s="72"/>
      <c r="H307" s="72"/>
      <c r="I307" s="72"/>
      <c r="J307" s="72"/>
      <c r="K307" s="72"/>
      <c r="L307" s="72"/>
      <c r="N307" s="72"/>
      <c r="O307" s="72"/>
    </row>
    <row r="308" spans="1:15" x14ac:dyDescent="0.25">
      <c r="A308" s="95"/>
      <c r="B308" s="72"/>
      <c r="C308" s="72"/>
      <c r="D308" s="101"/>
      <c r="E308" s="72"/>
      <c r="F308" s="72"/>
      <c r="G308" s="72"/>
      <c r="H308" s="72"/>
      <c r="I308" s="72"/>
      <c r="J308" s="72"/>
      <c r="K308" s="72"/>
      <c r="L308" s="72"/>
      <c r="N308" s="72"/>
      <c r="O308" s="72"/>
    </row>
    <row r="309" spans="1:15" x14ac:dyDescent="0.25">
      <c r="A309" s="95"/>
      <c r="B309" s="72"/>
      <c r="C309" s="72"/>
      <c r="D309" s="101"/>
      <c r="E309" s="72"/>
      <c r="F309" s="72"/>
      <c r="G309" s="72"/>
      <c r="H309" s="72"/>
      <c r="I309" s="72"/>
      <c r="J309" s="72"/>
      <c r="K309" s="72"/>
      <c r="L309" s="72"/>
      <c r="N309" s="72"/>
      <c r="O309" s="72"/>
    </row>
    <row r="310" spans="1:15" x14ac:dyDescent="0.25">
      <c r="A310" s="95"/>
      <c r="B310" s="72"/>
      <c r="C310" s="72"/>
      <c r="D310" s="101"/>
      <c r="E310" s="72"/>
      <c r="F310" s="72"/>
      <c r="G310" s="72"/>
      <c r="H310" s="72"/>
      <c r="I310" s="72"/>
      <c r="J310" s="72"/>
      <c r="K310" s="72"/>
      <c r="L310" s="72"/>
      <c r="N310" s="72"/>
      <c r="O310" s="72"/>
    </row>
    <row r="311" spans="1:15" x14ac:dyDescent="0.25">
      <c r="A311" s="95"/>
      <c r="B311" s="72"/>
      <c r="C311" s="72"/>
      <c r="D311" s="101"/>
      <c r="E311" s="72"/>
      <c r="F311" s="72"/>
      <c r="G311" s="72"/>
      <c r="H311" s="72"/>
      <c r="I311" s="72"/>
      <c r="J311" s="72"/>
      <c r="K311" s="72"/>
      <c r="L311" s="72"/>
      <c r="N311" s="72"/>
      <c r="O311" s="72"/>
    </row>
    <row r="312" spans="1:15" x14ac:dyDescent="0.25">
      <c r="A312" s="95"/>
      <c r="B312" s="72"/>
      <c r="C312" s="72"/>
      <c r="D312" s="101"/>
      <c r="E312" s="72"/>
      <c r="F312" s="72"/>
      <c r="G312" s="72"/>
      <c r="H312" s="72"/>
      <c r="I312" s="72"/>
      <c r="J312" s="72"/>
      <c r="K312" s="72"/>
      <c r="L312" s="72"/>
      <c r="N312" s="72"/>
      <c r="O312" s="72"/>
    </row>
    <row r="313" spans="1:15" x14ac:dyDescent="0.25">
      <c r="A313" s="95"/>
      <c r="B313" s="72"/>
      <c r="C313" s="72"/>
      <c r="D313" s="101"/>
      <c r="E313" s="72"/>
      <c r="F313" s="72"/>
      <c r="G313" s="72"/>
      <c r="H313" s="72"/>
      <c r="I313" s="72"/>
      <c r="J313" s="72"/>
      <c r="K313" s="72"/>
      <c r="L313" s="72"/>
      <c r="N313" s="72"/>
      <c r="O313" s="72"/>
    </row>
    <row r="314" spans="1:15" x14ac:dyDescent="0.25">
      <c r="A314" s="95"/>
      <c r="B314" s="72"/>
      <c r="C314" s="72"/>
      <c r="D314" s="101"/>
      <c r="E314" s="72"/>
      <c r="F314" s="72"/>
      <c r="G314" s="72"/>
      <c r="H314" s="72"/>
      <c r="I314" s="72"/>
      <c r="J314" s="72"/>
      <c r="K314" s="72"/>
      <c r="L314" s="72"/>
      <c r="N314" s="72"/>
      <c r="O314" s="72"/>
    </row>
    <row r="315" spans="1:15" x14ac:dyDescent="0.25">
      <c r="A315" s="95"/>
      <c r="B315" s="72"/>
      <c r="C315" s="72"/>
      <c r="D315" s="101"/>
      <c r="E315" s="72"/>
      <c r="F315" s="72"/>
      <c r="G315" s="72"/>
      <c r="H315" s="72"/>
      <c r="I315" s="72"/>
      <c r="J315" s="72"/>
      <c r="K315" s="72"/>
      <c r="L315" s="72"/>
      <c r="N315" s="72"/>
      <c r="O315" s="72"/>
    </row>
    <row r="316" spans="1:15" x14ac:dyDescent="0.25">
      <c r="A316" s="95"/>
      <c r="B316" s="72"/>
      <c r="C316" s="72"/>
      <c r="D316" s="101"/>
      <c r="E316" s="72"/>
      <c r="F316" s="72"/>
      <c r="G316" s="72"/>
      <c r="H316" s="72"/>
      <c r="I316" s="72"/>
      <c r="J316" s="72"/>
      <c r="K316" s="72"/>
      <c r="L316" s="72"/>
      <c r="N316" s="72"/>
      <c r="O316" s="72"/>
    </row>
    <row r="317" spans="1:15" x14ac:dyDescent="0.25">
      <c r="A317" s="95"/>
      <c r="B317" s="72"/>
      <c r="C317" s="72"/>
      <c r="D317" s="101"/>
      <c r="E317" s="72"/>
      <c r="F317" s="72"/>
      <c r="G317" s="72"/>
      <c r="H317" s="72"/>
      <c r="I317" s="72"/>
      <c r="J317" s="72"/>
      <c r="K317" s="72"/>
      <c r="L317" s="72"/>
      <c r="N317" s="72"/>
      <c r="O317" s="72"/>
    </row>
    <row r="318" spans="1:15" x14ac:dyDescent="0.25">
      <c r="A318" s="95"/>
      <c r="B318" s="72"/>
      <c r="C318" s="72"/>
      <c r="D318" s="101"/>
      <c r="E318" s="72"/>
      <c r="F318" s="72"/>
      <c r="G318" s="72"/>
      <c r="H318" s="72"/>
      <c r="I318" s="72"/>
      <c r="J318" s="72"/>
      <c r="K318" s="72"/>
      <c r="L318" s="72"/>
      <c r="N318" s="72"/>
      <c r="O318" s="72"/>
    </row>
    <row r="319" spans="1:15" x14ac:dyDescent="0.25">
      <c r="A319" s="95"/>
      <c r="B319" s="72"/>
      <c r="C319" s="72"/>
      <c r="D319" s="101"/>
      <c r="E319" s="72"/>
      <c r="F319" s="72"/>
      <c r="G319" s="72"/>
      <c r="H319" s="72"/>
      <c r="I319" s="72"/>
      <c r="J319" s="72"/>
      <c r="K319" s="72"/>
      <c r="L319" s="72"/>
      <c r="N319" s="72"/>
      <c r="O319" s="72"/>
    </row>
    <row r="320" spans="1:15" x14ac:dyDescent="0.25">
      <c r="A320" s="95"/>
      <c r="B320" s="72"/>
      <c r="C320" s="72"/>
      <c r="D320" s="101"/>
      <c r="E320" s="72"/>
      <c r="F320" s="72"/>
      <c r="G320" s="72"/>
      <c r="H320" s="72"/>
      <c r="I320" s="72"/>
      <c r="J320" s="72"/>
      <c r="K320" s="72"/>
      <c r="L320" s="72"/>
      <c r="N320" s="72"/>
      <c r="O320" s="72"/>
    </row>
    <row r="321" spans="1:15" x14ac:dyDescent="0.25">
      <c r="A321" s="95"/>
      <c r="B321" s="72"/>
      <c r="C321" s="72"/>
      <c r="D321" s="101"/>
      <c r="E321" s="72"/>
      <c r="F321" s="72"/>
      <c r="G321" s="72"/>
      <c r="H321" s="72"/>
      <c r="I321" s="72"/>
      <c r="J321" s="72"/>
      <c r="K321" s="72"/>
      <c r="L321" s="72"/>
      <c r="N321" s="72"/>
      <c r="O321" s="72"/>
    </row>
    <row r="322" spans="1:15" x14ac:dyDescent="0.25">
      <c r="A322" s="95"/>
      <c r="B322" s="72"/>
      <c r="C322" s="72"/>
      <c r="D322" s="101"/>
      <c r="E322" s="72"/>
      <c r="F322" s="72"/>
      <c r="G322" s="72"/>
      <c r="H322" s="72"/>
      <c r="I322" s="72"/>
      <c r="J322" s="72"/>
      <c r="K322" s="72"/>
      <c r="L322" s="72"/>
      <c r="N322" s="72"/>
      <c r="O322" s="72"/>
    </row>
    <row r="323" spans="1:15" x14ac:dyDescent="0.25">
      <c r="A323" s="95"/>
      <c r="B323" s="72"/>
      <c r="C323" s="72"/>
      <c r="D323" s="101"/>
      <c r="E323" s="72"/>
      <c r="F323" s="72"/>
      <c r="G323" s="72"/>
      <c r="H323" s="72"/>
      <c r="I323" s="72"/>
      <c r="J323" s="72"/>
      <c r="K323" s="72"/>
      <c r="L323" s="72"/>
      <c r="N323" s="72"/>
      <c r="O323" s="72"/>
    </row>
    <row r="324" spans="1:15" x14ac:dyDescent="0.25">
      <c r="A324" s="95"/>
      <c r="B324" s="72"/>
      <c r="C324" s="72"/>
      <c r="D324" s="101"/>
      <c r="E324" s="72"/>
      <c r="F324" s="72"/>
      <c r="G324" s="72"/>
      <c r="H324" s="72"/>
      <c r="I324" s="72"/>
      <c r="J324" s="72"/>
      <c r="K324" s="72"/>
      <c r="L324" s="72"/>
      <c r="N324" s="72"/>
      <c r="O324" s="72"/>
    </row>
    <row r="325" spans="1:15" x14ac:dyDescent="0.25">
      <c r="A325" s="95"/>
      <c r="B325" s="72"/>
      <c r="C325" s="72"/>
      <c r="D325" s="101"/>
      <c r="E325" s="72"/>
      <c r="F325" s="72"/>
      <c r="G325" s="72"/>
      <c r="H325" s="72"/>
      <c r="I325" s="72"/>
      <c r="J325" s="72"/>
      <c r="K325" s="72"/>
      <c r="L325" s="72"/>
      <c r="N325" s="72"/>
      <c r="O325" s="72"/>
    </row>
    <row r="326" spans="1:15" x14ac:dyDescent="0.25">
      <c r="A326" s="95"/>
      <c r="B326" s="72"/>
      <c r="C326" s="72"/>
      <c r="D326" s="101"/>
      <c r="E326" s="72"/>
      <c r="F326" s="72"/>
      <c r="G326" s="72"/>
      <c r="H326" s="72"/>
      <c r="I326" s="72"/>
      <c r="J326" s="72"/>
      <c r="K326" s="72"/>
      <c r="L326" s="72"/>
      <c r="N326" s="72"/>
      <c r="O326" s="72"/>
    </row>
    <row r="327" spans="1:15" x14ac:dyDescent="0.25">
      <c r="A327" s="95"/>
      <c r="B327" s="72"/>
      <c r="C327" s="72"/>
      <c r="D327" s="101"/>
      <c r="E327" s="72"/>
      <c r="F327" s="72"/>
      <c r="G327" s="72"/>
      <c r="H327" s="72"/>
      <c r="I327" s="72"/>
      <c r="J327" s="72"/>
      <c r="K327" s="72"/>
      <c r="L327" s="72"/>
      <c r="N327" s="72"/>
      <c r="O327" s="72"/>
    </row>
    <row r="328" spans="1:15" x14ac:dyDescent="0.25">
      <c r="A328" s="95"/>
      <c r="B328" s="72"/>
      <c r="C328" s="72"/>
      <c r="D328" s="101"/>
      <c r="E328" s="72"/>
      <c r="F328" s="72"/>
      <c r="G328" s="72"/>
      <c r="H328" s="72"/>
      <c r="I328" s="72"/>
      <c r="J328" s="72"/>
      <c r="K328" s="72"/>
      <c r="L328" s="72"/>
      <c r="N328" s="72"/>
      <c r="O328" s="72"/>
    </row>
    <row r="329" spans="1:15" x14ac:dyDescent="0.25">
      <c r="A329" s="95"/>
      <c r="B329" s="72"/>
      <c r="C329" s="72"/>
      <c r="D329" s="101"/>
      <c r="E329" s="72"/>
      <c r="F329" s="72"/>
      <c r="G329" s="72"/>
      <c r="H329" s="72"/>
      <c r="I329" s="72"/>
      <c r="J329" s="72"/>
      <c r="K329" s="72"/>
      <c r="L329" s="72"/>
      <c r="N329" s="72"/>
      <c r="O329" s="72"/>
    </row>
    <row r="330" spans="1:15" x14ac:dyDescent="0.25">
      <c r="A330" s="95"/>
      <c r="B330" s="72"/>
      <c r="C330" s="72"/>
      <c r="D330" s="101"/>
      <c r="E330" s="72"/>
      <c r="F330" s="72"/>
      <c r="G330" s="72"/>
      <c r="H330" s="72"/>
      <c r="I330" s="72"/>
      <c r="J330" s="72"/>
      <c r="K330" s="72"/>
      <c r="L330" s="72"/>
      <c r="N330" s="72"/>
      <c r="O330" s="72"/>
    </row>
    <row r="331" spans="1:15" x14ac:dyDescent="0.25">
      <c r="A331" s="95"/>
      <c r="B331" s="72"/>
      <c r="C331" s="72"/>
      <c r="D331" s="101"/>
      <c r="E331" s="72"/>
      <c r="F331" s="72"/>
      <c r="G331" s="72"/>
      <c r="H331" s="72"/>
      <c r="I331" s="72"/>
      <c r="J331" s="72"/>
      <c r="K331" s="72"/>
      <c r="L331" s="72"/>
      <c r="N331" s="72"/>
      <c r="O331" s="72"/>
    </row>
    <row r="332" spans="1:15" x14ac:dyDescent="0.25">
      <c r="A332" s="95"/>
      <c r="B332" s="72"/>
      <c r="C332" s="72"/>
      <c r="D332" s="101"/>
      <c r="E332" s="72"/>
      <c r="F332" s="72"/>
      <c r="G332" s="72"/>
      <c r="H332" s="72"/>
      <c r="I332" s="72"/>
      <c r="J332" s="72"/>
      <c r="K332" s="72"/>
      <c r="L332" s="72"/>
      <c r="N332" s="72"/>
      <c r="O332" s="72"/>
    </row>
    <row r="333" spans="1:15" x14ac:dyDescent="0.25">
      <c r="A333" s="95"/>
      <c r="B333" s="72"/>
      <c r="C333" s="72"/>
      <c r="D333" s="101"/>
      <c r="E333" s="72"/>
      <c r="F333" s="72"/>
      <c r="G333" s="72"/>
      <c r="H333" s="72"/>
      <c r="I333" s="72"/>
      <c r="J333" s="72"/>
      <c r="K333" s="72"/>
      <c r="L333" s="72"/>
      <c r="N333" s="72"/>
      <c r="O333" s="72"/>
    </row>
    <row r="334" spans="1:15" x14ac:dyDescent="0.25">
      <c r="A334" s="95"/>
      <c r="B334" s="72"/>
      <c r="C334" s="72"/>
      <c r="D334" s="101"/>
      <c r="E334" s="72"/>
      <c r="F334" s="72"/>
      <c r="G334" s="72"/>
      <c r="H334" s="72"/>
      <c r="I334" s="72"/>
      <c r="J334" s="72"/>
      <c r="K334" s="72"/>
      <c r="L334" s="72"/>
      <c r="N334" s="72"/>
      <c r="O334" s="72"/>
    </row>
    <row r="335" spans="1:15" x14ac:dyDescent="0.25">
      <c r="A335" s="95"/>
      <c r="B335" s="72"/>
      <c r="C335" s="72"/>
      <c r="D335" s="101"/>
      <c r="E335" s="72"/>
      <c r="F335" s="72"/>
      <c r="G335" s="72"/>
      <c r="H335" s="72"/>
      <c r="I335" s="72"/>
      <c r="J335" s="72"/>
      <c r="K335" s="72"/>
      <c r="L335" s="72"/>
      <c r="N335" s="72"/>
      <c r="O335" s="72"/>
    </row>
    <row r="336" spans="1:15" x14ac:dyDescent="0.25">
      <c r="A336" s="95"/>
      <c r="B336" s="72"/>
      <c r="C336" s="72"/>
      <c r="D336" s="101"/>
      <c r="E336" s="72"/>
      <c r="F336" s="72"/>
      <c r="G336" s="72"/>
      <c r="H336" s="72"/>
      <c r="I336" s="72"/>
      <c r="J336" s="72"/>
      <c r="K336" s="72"/>
      <c r="L336" s="72"/>
      <c r="N336" s="72"/>
      <c r="O336" s="72"/>
    </row>
    <row r="337" spans="1:15" x14ac:dyDescent="0.25">
      <c r="A337" s="95"/>
      <c r="B337" s="72"/>
      <c r="C337" s="72"/>
      <c r="D337" s="101"/>
      <c r="E337" s="72"/>
      <c r="F337" s="72"/>
      <c r="G337" s="72"/>
      <c r="H337" s="72"/>
      <c r="I337" s="72"/>
      <c r="J337" s="72"/>
      <c r="K337" s="72"/>
      <c r="L337" s="72"/>
      <c r="N337" s="72"/>
      <c r="O337" s="72"/>
    </row>
    <row r="338" spans="1:15" x14ac:dyDescent="0.25">
      <c r="A338" s="95"/>
      <c r="B338" s="72"/>
      <c r="C338" s="72"/>
      <c r="D338" s="101"/>
      <c r="E338" s="72"/>
      <c r="F338" s="72"/>
      <c r="G338" s="72"/>
      <c r="H338" s="72"/>
      <c r="I338" s="72"/>
      <c r="J338" s="72"/>
      <c r="K338" s="72"/>
      <c r="L338" s="72"/>
      <c r="N338" s="72"/>
      <c r="O338" s="72"/>
    </row>
    <row r="339" spans="1:15" x14ac:dyDescent="0.25">
      <c r="A339" s="95"/>
      <c r="B339" s="72"/>
      <c r="C339" s="72"/>
      <c r="D339" s="101"/>
      <c r="E339" s="72"/>
      <c r="F339" s="72"/>
      <c r="G339" s="72"/>
      <c r="H339" s="72"/>
      <c r="I339" s="72"/>
      <c r="J339" s="72"/>
      <c r="K339" s="72"/>
      <c r="L339" s="72"/>
      <c r="N339" s="72"/>
      <c r="O339" s="72"/>
    </row>
    <row r="340" spans="1:15" x14ac:dyDescent="0.25">
      <c r="A340" s="95"/>
      <c r="B340" s="72"/>
      <c r="C340" s="72"/>
      <c r="D340" s="101"/>
      <c r="E340" s="72"/>
      <c r="F340" s="72"/>
      <c r="G340" s="72"/>
      <c r="H340" s="72"/>
      <c r="I340" s="72"/>
      <c r="J340" s="72"/>
      <c r="K340" s="72"/>
      <c r="L340" s="72"/>
      <c r="N340" s="72"/>
      <c r="O340" s="72"/>
    </row>
    <row r="341" spans="1:15" x14ac:dyDescent="0.25">
      <c r="A341" s="95"/>
      <c r="B341" s="72"/>
      <c r="C341" s="72"/>
      <c r="D341" s="101"/>
      <c r="E341" s="72"/>
      <c r="F341" s="72"/>
      <c r="G341" s="72"/>
      <c r="H341" s="72"/>
      <c r="I341" s="72"/>
      <c r="J341" s="72"/>
      <c r="K341" s="72"/>
      <c r="L341" s="72"/>
      <c r="N341" s="72"/>
      <c r="O341" s="72"/>
    </row>
    <row r="342" spans="1:15" x14ac:dyDescent="0.25">
      <c r="A342" s="95"/>
      <c r="B342" s="72"/>
      <c r="C342" s="72"/>
      <c r="D342" s="101"/>
      <c r="E342" s="72"/>
      <c r="F342" s="72"/>
      <c r="G342" s="72"/>
      <c r="H342" s="72"/>
      <c r="I342" s="72"/>
      <c r="J342" s="72"/>
      <c r="K342" s="72"/>
      <c r="L342" s="72"/>
      <c r="N342" s="72"/>
      <c r="O342" s="72"/>
    </row>
    <row r="343" spans="1:15" x14ac:dyDescent="0.25">
      <c r="A343" s="95"/>
      <c r="B343" s="72"/>
      <c r="C343" s="72"/>
      <c r="D343" s="101"/>
      <c r="E343" s="72"/>
      <c r="F343" s="72"/>
      <c r="G343" s="72"/>
      <c r="H343" s="72"/>
      <c r="I343" s="72"/>
      <c r="J343" s="72"/>
      <c r="K343" s="72"/>
      <c r="L343" s="72"/>
      <c r="N343" s="72"/>
      <c r="O343" s="72"/>
    </row>
    <row r="344" spans="1:15" x14ac:dyDescent="0.25">
      <c r="A344" s="95"/>
      <c r="B344" s="72"/>
      <c r="C344" s="72"/>
      <c r="D344" s="101"/>
      <c r="E344" s="72"/>
      <c r="F344" s="72"/>
      <c r="G344" s="72"/>
      <c r="H344" s="72"/>
      <c r="I344" s="72"/>
      <c r="J344" s="72"/>
      <c r="K344" s="72"/>
      <c r="L344" s="72"/>
      <c r="N344" s="72"/>
      <c r="O344" s="72"/>
    </row>
    <row r="345" spans="1:15" x14ac:dyDescent="0.25">
      <c r="A345" s="95"/>
      <c r="B345" s="72"/>
      <c r="C345" s="72"/>
      <c r="D345" s="101"/>
      <c r="E345" s="72"/>
      <c r="F345" s="72"/>
      <c r="G345" s="72"/>
      <c r="H345" s="72"/>
      <c r="I345" s="72"/>
      <c r="J345" s="72"/>
      <c r="K345" s="72"/>
      <c r="L345" s="72"/>
      <c r="N345" s="72"/>
      <c r="O345" s="72"/>
    </row>
    <row r="346" spans="1:15" x14ac:dyDescent="0.25">
      <c r="A346" s="95"/>
      <c r="B346" s="72"/>
      <c r="C346" s="72"/>
      <c r="D346" s="101"/>
      <c r="E346" s="72"/>
      <c r="F346" s="72"/>
      <c r="G346" s="72"/>
      <c r="H346" s="72"/>
      <c r="I346" s="72"/>
      <c r="J346" s="72"/>
      <c r="K346" s="72"/>
      <c r="L346" s="72"/>
      <c r="N346" s="72"/>
      <c r="O346" s="72"/>
    </row>
    <row r="347" spans="1:15" x14ac:dyDescent="0.25">
      <c r="A347" s="95"/>
      <c r="B347" s="72"/>
      <c r="C347" s="72"/>
      <c r="D347" s="101"/>
      <c r="E347" s="72"/>
      <c r="F347" s="72"/>
      <c r="G347" s="72"/>
      <c r="H347" s="72"/>
      <c r="I347" s="72"/>
      <c r="J347" s="72"/>
      <c r="K347" s="72"/>
      <c r="L347" s="72"/>
      <c r="N347" s="72"/>
      <c r="O347" s="72"/>
    </row>
    <row r="348" spans="1:15" x14ac:dyDescent="0.25">
      <c r="A348" s="95"/>
      <c r="B348" s="72"/>
      <c r="C348" s="72"/>
      <c r="D348" s="101"/>
      <c r="E348" s="72"/>
      <c r="F348" s="72"/>
      <c r="G348" s="72"/>
      <c r="H348" s="72"/>
      <c r="I348" s="72"/>
      <c r="J348" s="72"/>
      <c r="K348" s="72"/>
      <c r="L348" s="72"/>
      <c r="N348" s="72"/>
      <c r="O348" s="72"/>
    </row>
    <row r="349" spans="1:15" x14ac:dyDescent="0.25">
      <c r="A349" s="95"/>
      <c r="B349" s="72"/>
      <c r="C349" s="72"/>
      <c r="D349" s="101"/>
      <c r="E349" s="72"/>
      <c r="F349" s="72"/>
      <c r="G349" s="72"/>
      <c r="H349" s="72"/>
      <c r="I349" s="72"/>
      <c r="J349" s="72"/>
      <c r="K349" s="72"/>
      <c r="L349" s="72"/>
      <c r="N349" s="72"/>
      <c r="O349" s="72"/>
    </row>
    <row r="350" spans="1:15" x14ac:dyDescent="0.25">
      <c r="A350" s="95"/>
      <c r="B350" s="72"/>
      <c r="C350" s="72"/>
      <c r="D350" s="101"/>
      <c r="E350" s="72"/>
      <c r="F350" s="72"/>
      <c r="G350" s="72"/>
      <c r="H350" s="72"/>
      <c r="I350" s="72"/>
      <c r="J350" s="72"/>
      <c r="K350" s="72"/>
      <c r="L350" s="72"/>
      <c r="N350" s="72"/>
      <c r="O350" s="72"/>
    </row>
    <row r="351" spans="1:15" x14ac:dyDescent="0.25">
      <c r="A351" s="95"/>
      <c r="B351" s="72"/>
      <c r="C351" s="72"/>
      <c r="D351" s="101"/>
      <c r="E351" s="72"/>
      <c r="F351" s="72"/>
      <c r="G351" s="72"/>
      <c r="H351" s="72"/>
      <c r="I351" s="72"/>
      <c r="J351" s="72"/>
      <c r="K351" s="72"/>
      <c r="L351" s="72"/>
      <c r="N351" s="72"/>
      <c r="O351" s="72"/>
    </row>
    <row r="352" spans="1:15" x14ac:dyDescent="0.25">
      <c r="A352" s="95"/>
      <c r="B352" s="72"/>
      <c r="C352" s="72"/>
      <c r="D352" s="101"/>
      <c r="E352" s="72"/>
      <c r="F352" s="72"/>
      <c r="G352" s="72"/>
      <c r="H352" s="72"/>
      <c r="I352" s="72"/>
      <c r="J352" s="72"/>
      <c r="K352" s="72"/>
      <c r="L352" s="72"/>
      <c r="N352" s="72"/>
      <c r="O352" s="72"/>
    </row>
    <row r="353" spans="1:15" x14ac:dyDescent="0.25">
      <c r="A353" s="95"/>
      <c r="B353" s="72"/>
      <c r="C353" s="72"/>
      <c r="D353" s="101"/>
      <c r="E353" s="72"/>
      <c r="F353" s="72"/>
      <c r="G353" s="72"/>
      <c r="H353" s="72"/>
      <c r="I353" s="72"/>
      <c r="J353" s="72"/>
      <c r="K353" s="72"/>
      <c r="L353" s="72"/>
      <c r="N353" s="72"/>
      <c r="O353" s="72"/>
    </row>
    <row r="354" spans="1:15" x14ac:dyDescent="0.25">
      <c r="A354" s="95"/>
      <c r="B354" s="72"/>
      <c r="C354" s="72"/>
      <c r="D354" s="101"/>
      <c r="E354" s="72"/>
      <c r="F354" s="72"/>
      <c r="G354" s="72"/>
      <c r="H354" s="72"/>
      <c r="I354" s="72"/>
      <c r="J354" s="72"/>
      <c r="K354" s="72"/>
      <c r="L354" s="72"/>
      <c r="N354" s="72"/>
      <c r="O354" s="72"/>
    </row>
    <row r="355" spans="1:15" x14ac:dyDescent="0.25">
      <c r="A355" s="95"/>
      <c r="B355" s="72"/>
      <c r="C355" s="72"/>
      <c r="D355" s="101"/>
      <c r="E355" s="72"/>
      <c r="F355" s="72"/>
      <c r="G355" s="72"/>
      <c r="H355" s="72"/>
      <c r="I355" s="72"/>
      <c r="J355" s="72"/>
      <c r="K355" s="72"/>
      <c r="L355" s="72"/>
      <c r="N355" s="72"/>
      <c r="O355" s="72"/>
    </row>
    <row r="356" spans="1:15" x14ac:dyDescent="0.25">
      <c r="A356" s="95"/>
      <c r="B356" s="72"/>
      <c r="C356" s="72"/>
      <c r="D356" s="101"/>
      <c r="E356" s="72"/>
      <c r="F356" s="72"/>
      <c r="G356" s="72"/>
      <c r="H356" s="72"/>
      <c r="I356" s="72"/>
      <c r="J356" s="72"/>
      <c r="K356" s="72"/>
      <c r="L356" s="72"/>
      <c r="N356" s="72"/>
      <c r="O356" s="72"/>
    </row>
    <row r="357" spans="1:15" x14ac:dyDescent="0.25">
      <c r="A357" s="95"/>
      <c r="B357" s="72"/>
      <c r="C357" s="72"/>
      <c r="D357" s="101"/>
      <c r="E357" s="72"/>
      <c r="F357" s="72"/>
      <c r="G357" s="72"/>
      <c r="H357" s="72"/>
      <c r="I357" s="72"/>
      <c r="J357" s="72"/>
      <c r="K357" s="72"/>
      <c r="L357" s="72"/>
      <c r="N357" s="72"/>
      <c r="O357" s="72"/>
    </row>
    <row r="358" spans="1:15" x14ac:dyDescent="0.25">
      <c r="A358" s="95"/>
      <c r="B358" s="72"/>
      <c r="C358" s="72"/>
      <c r="D358" s="101"/>
      <c r="E358" s="72"/>
      <c r="F358" s="72"/>
      <c r="G358" s="72"/>
      <c r="H358" s="72"/>
      <c r="I358" s="72"/>
      <c r="J358" s="72"/>
      <c r="K358" s="72"/>
      <c r="L358" s="72"/>
      <c r="N358" s="72"/>
      <c r="O358" s="72"/>
    </row>
    <row r="359" spans="1:15" x14ac:dyDescent="0.25">
      <c r="A359" s="95"/>
      <c r="B359" s="72"/>
      <c r="C359" s="72"/>
      <c r="D359" s="101"/>
      <c r="E359" s="72"/>
      <c r="F359" s="72"/>
      <c r="G359" s="72"/>
      <c r="H359" s="72"/>
      <c r="I359" s="72"/>
      <c r="J359" s="72"/>
      <c r="K359" s="72"/>
      <c r="L359" s="72"/>
      <c r="N359" s="72"/>
      <c r="O359" s="72"/>
    </row>
    <row r="360" spans="1:15" x14ac:dyDescent="0.25">
      <c r="A360" s="95"/>
      <c r="B360" s="72"/>
      <c r="C360" s="72"/>
      <c r="D360" s="101"/>
      <c r="E360" s="72"/>
      <c r="F360" s="72"/>
      <c r="G360" s="72"/>
      <c r="H360" s="72"/>
      <c r="I360" s="72"/>
      <c r="J360" s="72"/>
      <c r="K360" s="72"/>
      <c r="L360" s="72"/>
      <c r="N360" s="72"/>
      <c r="O360" s="72"/>
    </row>
    <row r="361" spans="1:15" x14ac:dyDescent="0.25">
      <c r="A361" s="95"/>
      <c r="B361" s="72"/>
      <c r="C361" s="72"/>
      <c r="D361" s="101"/>
      <c r="E361" s="72"/>
      <c r="F361" s="72"/>
      <c r="G361" s="72"/>
      <c r="H361" s="72"/>
      <c r="I361" s="72"/>
      <c r="J361" s="72"/>
      <c r="K361" s="72"/>
      <c r="L361" s="72"/>
      <c r="N361" s="72"/>
      <c r="O361" s="72"/>
    </row>
    <row r="362" spans="1:15" x14ac:dyDescent="0.25">
      <c r="A362" s="95"/>
      <c r="B362" s="72"/>
      <c r="C362" s="72"/>
      <c r="D362" s="101"/>
      <c r="E362" s="72"/>
      <c r="F362" s="72"/>
      <c r="G362" s="72"/>
      <c r="H362" s="72"/>
      <c r="I362" s="72"/>
      <c r="J362" s="72"/>
      <c r="K362" s="72"/>
      <c r="L362" s="72"/>
      <c r="N362" s="72"/>
      <c r="O362" s="72"/>
    </row>
    <row r="363" spans="1:15" x14ac:dyDescent="0.25">
      <c r="A363" s="95"/>
      <c r="B363" s="72"/>
      <c r="C363" s="72"/>
      <c r="D363" s="101"/>
      <c r="E363" s="72"/>
      <c r="F363" s="72"/>
      <c r="G363" s="72"/>
      <c r="H363" s="72"/>
      <c r="I363" s="72"/>
      <c r="J363" s="72"/>
      <c r="K363" s="72"/>
      <c r="L363" s="72"/>
      <c r="N363" s="72"/>
      <c r="O363" s="72"/>
    </row>
    <row r="364" spans="1:15" x14ac:dyDescent="0.25">
      <c r="A364" s="95"/>
      <c r="B364" s="72"/>
      <c r="C364" s="72"/>
      <c r="D364" s="101"/>
      <c r="E364" s="72"/>
      <c r="F364" s="72"/>
      <c r="G364" s="72"/>
      <c r="H364" s="72"/>
      <c r="I364" s="72"/>
      <c r="J364" s="72"/>
      <c r="K364" s="72"/>
      <c r="L364" s="72"/>
      <c r="N364" s="72"/>
      <c r="O364" s="72"/>
    </row>
    <row r="365" spans="1:15" x14ac:dyDescent="0.25">
      <c r="A365" s="95"/>
      <c r="B365" s="72"/>
      <c r="C365" s="72"/>
      <c r="D365" s="101"/>
      <c r="E365" s="72"/>
      <c r="F365" s="72"/>
      <c r="G365" s="72"/>
      <c r="H365" s="72"/>
      <c r="I365" s="72"/>
      <c r="J365" s="72"/>
      <c r="K365" s="72"/>
      <c r="L365" s="72"/>
      <c r="N365" s="72"/>
      <c r="O365" s="72"/>
    </row>
    <row r="366" spans="1:15" x14ac:dyDescent="0.25">
      <c r="A366" s="95"/>
      <c r="B366" s="72"/>
      <c r="C366" s="72"/>
      <c r="D366" s="101"/>
      <c r="E366" s="72"/>
      <c r="F366" s="72"/>
      <c r="G366" s="72"/>
      <c r="H366" s="72"/>
      <c r="I366" s="72"/>
      <c r="J366" s="72"/>
      <c r="K366" s="72"/>
      <c r="L366" s="72"/>
      <c r="N366" s="72"/>
      <c r="O366" s="72"/>
    </row>
    <row r="367" spans="1:15" x14ac:dyDescent="0.25">
      <c r="A367" s="95"/>
      <c r="B367" s="72"/>
      <c r="C367" s="72"/>
      <c r="D367" s="101"/>
      <c r="E367" s="72"/>
      <c r="F367" s="72"/>
      <c r="G367" s="72"/>
      <c r="H367" s="72"/>
      <c r="I367" s="72"/>
      <c r="J367" s="72"/>
      <c r="K367" s="72"/>
      <c r="L367" s="72"/>
      <c r="N367" s="72"/>
      <c r="O367" s="72"/>
    </row>
    <row r="368" spans="1:15" x14ac:dyDescent="0.25">
      <c r="A368" s="95"/>
      <c r="B368" s="72"/>
      <c r="C368" s="72"/>
      <c r="D368" s="101"/>
      <c r="E368" s="72"/>
      <c r="F368" s="72"/>
      <c r="G368" s="72"/>
      <c r="H368" s="72"/>
      <c r="I368" s="72"/>
      <c r="J368" s="72"/>
      <c r="K368" s="72"/>
      <c r="L368" s="72"/>
      <c r="N368" s="72"/>
      <c r="O368" s="72"/>
    </row>
    <row r="369" spans="1:15" x14ac:dyDescent="0.25">
      <c r="A369" s="95"/>
      <c r="B369" s="72"/>
      <c r="C369" s="72"/>
      <c r="D369" s="101"/>
      <c r="E369" s="72"/>
      <c r="F369" s="72"/>
      <c r="G369" s="72"/>
      <c r="H369" s="72"/>
      <c r="I369" s="72"/>
      <c r="J369" s="72"/>
      <c r="K369" s="72"/>
      <c r="L369" s="72"/>
      <c r="N369" s="72"/>
      <c r="O369" s="72"/>
    </row>
    <row r="370" spans="1:15" x14ac:dyDescent="0.25">
      <c r="A370" s="95"/>
      <c r="B370" s="72"/>
      <c r="C370" s="72"/>
      <c r="D370" s="101"/>
      <c r="E370" s="72"/>
      <c r="F370" s="72"/>
      <c r="G370" s="72"/>
      <c r="H370" s="72"/>
      <c r="I370" s="72"/>
      <c r="J370" s="72"/>
      <c r="K370" s="72"/>
      <c r="L370" s="72"/>
      <c r="N370" s="72"/>
      <c r="O370" s="72"/>
    </row>
    <row r="371" spans="1:15" x14ac:dyDescent="0.25">
      <c r="A371" s="95"/>
      <c r="B371" s="72"/>
      <c r="C371" s="72"/>
      <c r="D371" s="101"/>
      <c r="E371" s="72"/>
      <c r="F371" s="72"/>
      <c r="G371" s="72"/>
      <c r="H371" s="72"/>
      <c r="I371" s="72"/>
      <c r="J371" s="72"/>
      <c r="K371" s="72"/>
      <c r="L371" s="72"/>
      <c r="N371" s="72"/>
      <c r="O371" s="72"/>
    </row>
    <row r="372" spans="1:15" x14ac:dyDescent="0.25">
      <c r="A372" s="95"/>
      <c r="B372" s="72"/>
      <c r="C372" s="72"/>
      <c r="D372" s="101"/>
      <c r="E372" s="72"/>
      <c r="F372" s="72"/>
      <c r="G372" s="72"/>
      <c r="H372" s="72"/>
      <c r="I372" s="72"/>
      <c r="J372" s="72"/>
      <c r="K372" s="72"/>
      <c r="L372" s="72"/>
      <c r="N372" s="72"/>
      <c r="O372" s="72"/>
    </row>
    <row r="373" spans="1:15" x14ac:dyDescent="0.25">
      <c r="A373" s="95"/>
      <c r="B373" s="72"/>
      <c r="C373" s="72"/>
      <c r="D373" s="101"/>
      <c r="E373" s="72"/>
      <c r="F373" s="72"/>
      <c r="G373" s="72"/>
      <c r="H373" s="72"/>
      <c r="I373" s="72"/>
      <c r="J373" s="72"/>
      <c r="K373" s="72"/>
      <c r="L373" s="72"/>
      <c r="N373" s="72"/>
      <c r="O373" s="72"/>
    </row>
    <row r="374" spans="1:15" x14ac:dyDescent="0.25">
      <c r="A374" s="95"/>
      <c r="B374" s="72"/>
      <c r="C374" s="72"/>
      <c r="D374" s="101"/>
      <c r="E374" s="72"/>
      <c r="F374" s="72"/>
      <c r="G374" s="72"/>
      <c r="H374" s="72"/>
      <c r="I374" s="72"/>
      <c r="J374" s="72"/>
      <c r="K374" s="72"/>
      <c r="L374" s="72"/>
      <c r="N374" s="72"/>
      <c r="O374" s="72"/>
    </row>
    <row r="375" spans="1:15" x14ac:dyDescent="0.25">
      <c r="A375" s="95"/>
      <c r="B375" s="72"/>
      <c r="C375" s="72"/>
      <c r="D375" s="101"/>
      <c r="E375" s="72"/>
      <c r="F375" s="72"/>
      <c r="G375" s="72"/>
      <c r="H375" s="72"/>
      <c r="I375" s="72"/>
      <c r="J375" s="72"/>
      <c r="K375" s="72"/>
      <c r="L375" s="72"/>
      <c r="N375" s="72"/>
      <c r="O375" s="72"/>
    </row>
    <row r="376" spans="1:15" x14ac:dyDescent="0.25">
      <c r="A376" s="95"/>
      <c r="B376" s="72"/>
      <c r="C376" s="72"/>
      <c r="D376" s="101"/>
      <c r="E376" s="72"/>
      <c r="F376" s="72"/>
      <c r="G376" s="72"/>
      <c r="H376" s="72"/>
      <c r="I376" s="72"/>
      <c r="J376" s="72"/>
      <c r="K376" s="72"/>
      <c r="L376" s="72"/>
      <c r="N376" s="72"/>
      <c r="O376" s="72"/>
    </row>
    <row r="377" spans="1:15" x14ac:dyDescent="0.25">
      <c r="A377" s="95"/>
      <c r="B377" s="72"/>
      <c r="C377" s="72"/>
      <c r="D377" s="101"/>
      <c r="E377" s="72"/>
      <c r="F377" s="72"/>
      <c r="G377" s="72"/>
      <c r="H377" s="72"/>
      <c r="I377" s="72"/>
      <c r="J377" s="72"/>
      <c r="K377" s="72"/>
      <c r="L377" s="72"/>
      <c r="N377" s="72"/>
      <c r="O377" s="72"/>
    </row>
    <row r="378" spans="1:15" x14ac:dyDescent="0.25">
      <c r="A378" s="95"/>
      <c r="B378" s="72"/>
      <c r="C378" s="72"/>
      <c r="D378" s="101"/>
      <c r="E378" s="72"/>
      <c r="F378" s="72"/>
      <c r="G378" s="72"/>
      <c r="H378" s="72"/>
      <c r="I378" s="72"/>
      <c r="J378" s="72"/>
      <c r="K378" s="72"/>
      <c r="L378" s="72"/>
      <c r="N378" s="72"/>
      <c r="O378" s="72"/>
    </row>
    <row r="379" spans="1:15" x14ac:dyDescent="0.25">
      <c r="A379" s="95"/>
      <c r="B379" s="72"/>
      <c r="C379" s="72"/>
      <c r="D379" s="101"/>
      <c r="E379" s="72"/>
      <c r="F379" s="72"/>
      <c r="G379" s="72"/>
      <c r="H379" s="72"/>
      <c r="I379" s="72"/>
      <c r="J379" s="72"/>
      <c r="K379" s="72"/>
      <c r="L379" s="72"/>
      <c r="N379" s="72"/>
      <c r="O379" s="72"/>
    </row>
    <row r="380" spans="1:15" x14ac:dyDescent="0.25">
      <c r="A380" s="95"/>
      <c r="B380" s="72"/>
      <c r="C380" s="72"/>
      <c r="D380" s="101"/>
      <c r="E380" s="72"/>
      <c r="F380" s="72"/>
      <c r="G380" s="72"/>
      <c r="H380" s="72"/>
      <c r="I380" s="72"/>
      <c r="J380" s="72"/>
      <c r="K380" s="72"/>
      <c r="L380" s="72"/>
      <c r="N380" s="72"/>
      <c r="O380" s="72"/>
    </row>
    <row r="381" spans="1:15" x14ac:dyDescent="0.25">
      <c r="A381" s="95"/>
      <c r="B381" s="72"/>
      <c r="C381" s="72"/>
      <c r="D381" s="101"/>
      <c r="E381" s="72"/>
      <c r="F381" s="72"/>
      <c r="G381" s="72"/>
      <c r="H381" s="72"/>
      <c r="I381" s="72"/>
      <c r="J381" s="72"/>
      <c r="K381" s="72"/>
      <c r="L381" s="72"/>
      <c r="N381" s="72"/>
      <c r="O381" s="72"/>
    </row>
    <row r="382" spans="1:15" x14ac:dyDescent="0.25">
      <c r="A382" s="95"/>
      <c r="B382" s="72"/>
      <c r="C382" s="72"/>
      <c r="D382" s="101"/>
      <c r="E382" s="72"/>
      <c r="F382" s="72"/>
      <c r="G382" s="72"/>
      <c r="H382" s="72"/>
      <c r="I382" s="72"/>
      <c r="J382" s="72"/>
      <c r="K382" s="72"/>
      <c r="L382" s="72"/>
      <c r="N382" s="72"/>
      <c r="O382" s="72"/>
    </row>
    <row r="383" spans="1:15" x14ac:dyDescent="0.25">
      <c r="A383" s="95"/>
      <c r="B383" s="72"/>
      <c r="C383" s="72"/>
      <c r="D383" s="101"/>
      <c r="E383" s="72"/>
      <c r="F383" s="72"/>
      <c r="G383" s="72"/>
      <c r="H383" s="72"/>
      <c r="I383" s="72"/>
      <c r="J383" s="72"/>
      <c r="K383" s="72"/>
      <c r="L383" s="72"/>
      <c r="N383" s="72"/>
      <c r="O383" s="72"/>
    </row>
    <row r="384" spans="1:15" x14ac:dyDescent="0.25">
      <c r="A384" s="95"/>
      <c r="B384" s="72"/>
      <c r="C384" s="72"/>
      <c r="D384" s="101"/>
      <c r="E384" s="72"/>
      <c r="F384" s="72"/>
      <c r="G384" s="72"/>
      <c r="H384" s="72"/>
      <c r="I384" s="72"/>
      <c r="J384" s="72"/>
      <c r="K384" s="72"/>
      <c r="L384" s="72"/>
      <c r="N384" s="72"/>
      <c r="O384" s="72"/>
    </row>
    <row r="385" spans="1:15" x14ac:dyDescent="0.25">
      <c r="A385" s="95"/>
      <c r="B385" s="72"/>
      <c r="C385" s="72"/>
      <c r="D385" s="101"/>
      <c r="E385" s="72"/>
      <c r="F385" s="72"/>
      <c r="G385" s="72"/>
      <c r="H385" s="72"/>
      <c r="I385" s="72"/>
      <c r="J385" s="72"/>
      <c r="K385" s="72"/>
      <c r="L385" s="72"/>
      <c r="N385" s="72"/>
      <c r="O385" s="72"/>
    </row>
    <row r="386" spans="1:15" x14ac:dyDescent="0.25">
      <c r="A386" s="95"/>
      <c r="B386" s="72"/>
      <c r="C386" s="72"/>
      <c r="D386" s="101"/>
      <c r="E386" s="72"/>
      <c r="F386" s="72"/>
      <c r="G386" s="72"/>
      <c r="H386" s="72"/>
      <c r="I386" s="72"/>
      <c r="J386" s="72"/>
      <c r="K386" s="72"/>
      <c r="L386" s="72"/>
      <c r="N386" s="72"/>
      <c r="O386" s="72"/>
    </row>
    <row r="387" spans="1:15" x14ac:dyDescent="0.25">
      <c r="A387" s="95"/>
      <c r="B387" s="72"/>
      <c r="C387" s="72"/>
      <c r="D387" s="101"/>
      <c r="E387" s="72"/>
      <c r="F387" s="72"/>
      <c r="G387" s="72"/>
      <c r="H387" s="72"/>
      <c r="I387" s="72"/>
      <c r="J387" s="72"/>
      <c r="K387" s="72"/>
      <c r="L387" s="72"/>
      <c r="N387" s="72"/>
      <c r="O387" s="72"/>
    </row>
    <row r="388" spans="1:15" x14ac:dyDescent="0.25">
      <c r="A388" s="95"/>
      <c r="B388" s="72"/>
      <c r="C388" s="72"/>
      <c r="D388" s="101"/>
      <c r="E388" s="72"/>
      <c r="F388" s="72"/>
      <c r="G388" s="72"/>
      <c r="H388" s="72"/>
      <c r="I388" s="72"/>
      <c r="J388" s="72"/>
      <c r="K388" s="72"/>
      <c r="L388" s="72"/>
      <c r="N388" s="72"/>
      <c r="O388" s="72"/>
    </row>
    <row r="389" spans="1:15" x14ac:dyDescent="0.25">
      <c r="A389" s="95"/>
      <c r="B389" s="72"/>
      <c r="C389" s="72"/>
      <c r="D389" s="101"/>
      <c r="E389" s="72"/>
      <c r="F389" s="72"/>
      <c r="G389" s="72"/>
      <c r="H389" s="72"/>
      <c r="I389" s="72"/>
      <c r="J389" s="72"/>
      <c r="K389" s="72"/>
      <c r="L389" s="72"/>
      <c r="N389" s="72"/>
      <c r="O389" s="72"/>
    </row>
    <row r="390" spans="1:15" x14ac:dyDescent="0.25">
      <c r="A390" s="95"/>
      <c r="B390" s="72"/>
      <c r="C390" s="72"/>
      <c r="D390" s="101"/>
      <c r="E390" s="72"/>
      <c r="F390" s="72"/>
      <c r="G390" s="72"/>
      <c r="H390" s="72"/>
      <c r="I390" s="72"/>
      <c r="J390" s="72"/>
      <c r="K390" s="72"/>
      <c r="L390" s="72"/>
      <c r="N390" s="72"/>
      <c r="O390" s="72"/>
    </row>
    <row r="391" spans="1:15" x14ac:dyDescent="0.25">
      <c r="A391" s="95"/>
      <c r="B391" s="72"/>
      <c r="C391" s="72"/>
      <c r="D391" s="101"/>
      <c r="E391" s="72"/>
      <c r="F391" s="72"/>
      <c r="G391" s="72"/>
      <c r="H391" s="72"/>
      <c r="I391" s="72"/>
      <c r="J391" s="72"/>
      <c r="K391" s="72"/>
      <c r="L391" s="72"/>
      <c r="N391" s="72"/>
      <c r="O391" s="72"/>
    </row>
    <row r="392" spans="1:15" x14ac:dyDescent="0.25">
      <c r="A392" s="95"/>
      <c r="B392" s="72"/>
      <c r="C392" s="72"/>
      <c r="D392" s="101"/>
      <c r="E392" s="72"/>
      <c r="F392" s="72"/>
      <c r="G392" s="72"/>
      <c r="H392" s="72"/>
      <c r="I392" s="72"/>
      <c r="J392" s="72"/>
      <c r="K392" s="72"/>
      <c r="L392" s="72"/>
      <c r="N392" s="72"/>
      <c r="O392" s="72"/>
    </row>
    <row r="393" spans="1:15" x14ac:dyDescent="0.25">
      <c r="A393" s="95"/>
      <c r="B393" s="72"/>
      <c r="C393" s="72"/>
      <c r="D393" s="101"/>
      <c r="E393" s="72"/>
      <c r="F393" s="72"/>
      <c r="G393" s="72"/>
      <c r="H393" s="72"/>
      <c r="I393" s="72"/>
      <c r="J393" s="72"/>
      <c r="K393" s="72"/>
      <c r="L393" s="72"/>
      <c r="N393" s="72"/>
      <c r="O393" s="72"/>
    </row>
    <row r="394" spans="1:15" x14ac:dyDescent="0.25">
      <c r="A394" s="95"/>
      <c r="B394" s="72"/>
      <c r="C394" s="72"/>
      <c r="D394" s="101"/>
      <c r="E394" s="72"/>
      <c r="F394" s="72"/>
      <c r="G394" s="72"/>
      <c r="H394" s="72"/>
      <c r="I394" s="72"/>
      <c r="J394" s="72"/>
      <c r="K394" s="72"/>
      <c r="L394" s="72"/>
      <c r="N394" s="72"/>
      <c r="O394" s="72"/>
    </row>
    <row r="395" spans="1:15" x14ac:dyDescent="0.25">
      <c r="A395" s="95"/>
      <c r="B395" s="72"/>
      <c r="C395" s="72"/>
      <c r="D395" s="101"/>
      <c r="E395" s="72"/>
      <c r="F395" s="72"/>
      <c r="G395" s="72"/>
      <c r="H395" s="72"/>
      <c r="I395" s="72"/>
      <c r="J395" s="72"/>
      <c r="K395" s="72"/>
      <c r="L395" s="72"/>
      <c r="N395" s="72"/>
      <c r="O395" s="72"/>
    </row>
    <row r="396" spans="1:15" x14ac:dyDescent="0.25">
      <c r="A396" s="95"/>
      <c r="B396" s="72"/>
      <c r="C396" s="72"/>
      <c r="D396" s="101"/>
      <c r="E396" s="72"/>
      <c r="F396" s="72"/>
      <c r="G396" s="72"/>
      <c r="H396" s="72"/>
      <c r="I396" s="72"/>
      <c r="J396" s="72"/>
      <c r="K396" s="72"/>
      <c r="L396" s="72"/>
      <c r="N396" s="72"/>
      <c r="O396" s="72"/>
    </row>
    <row r="397" spans="1:15" x14ac:dyDescent="0.25">
      <c r="A397" s="95"/>
      <c r="B397" s="72"/>
      <c r="C397" s="72"/>
      <c r="D397" s="101"/>
      <c r="E397" s="72"/>
      <c r="F397" s="72"/>
      <c r="G397" s="72"/>
      <c r="H397" s="72"/>
      <c r="I397" s="72"/>
      <c r="J397" s="72"/>
      <c r="K397" s="72"/>
      <c r="L397" s="72"/>
      <c r="N397" s="72"/>
      <c r="O397" s="72"/>
    </row>
    <row r="398" spans="1:15" x14ac:dyDescent="0.25">
      <c r="A398" s="95"/>
      <c r="B398" s="72"/>
      <c r="C398" s="72"/>
      <c r="D398" s="101"/>
      <c r="E398" s="72"/>
      <c r="F398" s="72"/>
      <c r="G398" s="72"/>
      <c r="H398" s="72"/>
      <c r="I398" s="72"/>
      <c r="J398" s="72"/>
      <c r="K398" s="72"/>
      <c r="L398" s="72"/>
      <c r="N398" s="72"/>
      <c r="O398" s="72"/>
    </row>
    <row r="399" spans="1:15" x14ac:dyDescent="0.25">
      <c r="A399" s="95"/>
      <c r="B399" s="72"/>
      <c r="C399" s="72"/>
      <c r="D399" s="101"/>
      <c r="E399" s="72"/>
      <c r="F399" s="72"/>
      <c r="G399" s="72"/>
      <c r="H399" s="72"/>
      <c r="I399" s="72"/>
      <c r="J399" s="72"/>
      <c r="K399" s="72"/>
      <c r="L399" s="72"/>
      <c r="N399" s="72"/>
      <c r="O399" s="72"/>
    </row>
    <row r="400" spans="1:15" x14ac:dyDescent="0.25">
      <c r="A400" s="95"/>
      <c r="B400" s="72"/>
      <c r="C400" s="72"/>
      <c r="D400" s="101"/>
      <c r="E400" s="72"/>
      <c r="F400" s="72"/>
      <c r="G400" s="72"/>
      <c r="H400" s="72"/>
      <c r="I400" s="72"/>
      <c r="J400" s="72"/>
      <c r="K400" s="72"/>
      <c r="L400" s="72"/>
      <c r="N400" s="72"/>
      <c r="O400" s="72"/>
    </row>
    <row r="401" spans="1:15" x14ac:dyDescent="0.25">
      <c r="A401" s="95"/>
      <c r="B401" s="72"/>
      <c r="C401" s="72"/>
      <c r="D401" s="101"/>
      <c r="E401" s="72"/>
      <c r="F401" s="72"/>
      <c r="G401" s="72"/>
      <c r="H401" s="72"/>
      <c r="I401" s="72"/>
      <c r="J401" s="72"/>
      <c r="K401" s="72"/>
      <c r="L401" s="72"/>
      <c r="N401" s="72"/>
      <c r="O401" s="72"/>
    </row>
    <row r="402" spans="1:15" x14ac:dyDescent="0.25">
      <c r="A402" s="95"/>
      <c r="B402" s="72"/>
      <c r="C402" s="72"/>
      <c r="D402" s="101"/>
      <c r="E402" s="72"/>
      <c r="F402" s="72"/>
      <c r="G402" s="72"/>
      <c r="H402" s="72"/>
      <c r="I402" s="72"/>
      <c r="J402" s="72"/>
      <c r="K402" s="72"/>
      <c r="L402" s="72"/>
      <c r="N402" s="72"/>
      <c r="O402" s="72"/>
    </row>
    <row r="403" spans="1:15" x14ac:dyDescent="0.25">
      <c r="A403" s="95"/>
      <c r="B403" s="72"/>
      <c r="C403" s="72"/>
      <c r="D403" s="101"/>
      <c r="E403" s="72"/>
      <c r="F403" s="72"/>
      <c r="G403" s="72"/>
      <c r="H403" s="72"/>
      <c r="I403" s="72"/>
      <c r="J403" s="72"/>
      <c r="K403" s="72"/>
      <c r="L403" s="72"/>
      <c r="N403" s="72"/>
      <c r="O403" s="72"/>
    </row>
    <row r="404" spans="1:15" x14ac:dyDescent="0.25">
      <c r="A404" s="95"/>
      <c r="B404" s="72"/>
      <c r="C404" s="72"/>
      <c r="D404" s="101"/>
      <c r="E404" s="72"/>
      <c r="F404" s="72"/>
      <c r="G404" s="72"/>
      <c r="H404" s="72"/>
      <c r="I404" s="72"/>
      <c r="J404" s="72"/>
      <c r="K404" s="72"/>
      <c r="L404" s="72"/>
      <c r="N404" s="72"/>
      <c r="O404" s="72"/>
    </row>
    <row r="405" spans="1:15" x14ac:dyDescent="0.25">
      <c r="A405" s="95"/>
      <c r="B405" s="72"/>
      <c r="C405" s="72"/>
      <c r="D405" s="101"/>
      <c r="E405" s="72"/>
      <c r="F405" s="72"/>
      <c r="G405" s="72"/>
      <c r="H405" s="72"/>
      <c r="I405" s="72"/>
      <c r="J405" s="72"/>
      <c r="K405" s="72"/>
      <c r="L405" s="72"/>
      <c r="N405" s="72"/>
      <c r="O405" s="72"/>
    </row>
    <row r="406" spans="1:15" x14ac:dyDescent="0.25">
      <c r="A406" s="95"/>
      <c r="B406" s="72"/>
      <c r="C406" s="72"/>
      <c r="D406" s="101"/>
      <c r="E406" s="72"/>
      <c r="F406" s="72"/>
      <c r="G406" s="72"/>
      <c r="H406" s="72"/>
      <c r="I406" s="72"/>
      <c r="J406" s="72"/>
      <c r="K406" s="72"/>
      <c r="L406" s="72"/>
      <c r="N406" s="72"/>
      <c r="O406" s="72"/>
    </row>
    <row r="407" spans="1:15" x14ac:dyDescent="0.25">
      <c r="A407" s="95"/>
      <c r="B407" s="72"/>
      <c r="C407" s="72"/>
      <c r="D407" s="101"/>
      <c r="E407" s="72"/>
      <c r="F407" s="72"/>
      <c r="G407" s="72"/>
      <c r="H407" s="72"/>
      <c r="I407" s="72"/>
      <c r="J407" s="72"/>
      <c r="K407" s="72"/>
      <c r="L407" s="72"/>
      <c r="N407" s="72"/>
      <c r="O407" s="72"/>
    </row>
    <row r="408" spans="1:15" x14ac:dyDescent="0.25">
      <c r="A408" s="95"/>
      <c r="B408" s="72"/>
      <c r="C408" s="72"/>
      <c r="D408" s="101"/>
      <c r="E408" s="72"/>
      <c r="F408" s="72"/>
      <c r="G408" s="72"/>
      <c r="H408" s="72"/>
      <c r="I408" s="72"/>
      <c r="J408" s="72"/>
      <c r="K408" s="72"/>
      <c r="L408" s="72"/>
      <c r="N408" s="72"/>
      <c r="O408" s="72"/>
    </row>
    <row r="409" spans="1:15" x14ac:dyDescent="0.25">
      <c r="A409" s="95"/>
      <c r="B409" s="72"/>
      <c r="C409" s="72"/>
      <c r="D409" s="101"/>
      <c r="E409" s="72"/>
      <c r="F409" s="72"/>
      <c r="G409" s="72"/>
      <c r="H409" s="72"/>
      <c r="I409" s="72"/>
      <c r="J409" s="72"/>
      <c r="K409" s="72"/>
      <c r="L409" s="72"/>
      <c r="N409" s="72"/>
      <c r="O409" s="72"/>
    </row>
    <row r="410" spans="1:15" x14ac:dyDescent="0.25">
      <c r="A410" s="95"/>
      <c r="B410" s="72"/>
      <c r="C410" s="72"/>
      <c r="D410" s="101"/>
      <c r="E410" s="72"/>
      <c r="F410" s="72"/>
      <c r="G410" s="72"/>
      <c r="H410" s="72"/>
      <c r="I410" s="72"/>
      <c r="J410" s="72"/>
      <c r="K410" s="72"/>
      <c r="L410" s="72"/>
      <c r="N410" s="72"/>
      <c r="O410" s="72"/>
    </row>
    <row r="411" spans="1:15" x14ac:dyDescent="0.25">
      <c r="A411" s="95"/>
      <c r="B411" s="72"/>
      <c r="C411" s="72"/>
      <c r="D411" s="101"/>
      <c r="E411" s="72"/>
      <c r="F411" s="72"/>
      <c r="G411" s="72"/>
      <c r="H411" s="72"/>
      <c r="I411" s="72"/>
      <c r="J411" s="72"/>
      <c r="K411" s="72"/>
      <c r="L411" s="72"/>
      <c r="N411" s="72"/>
      <c r="O411" s="72"/>
    </row>
    <row r="412" spans="1:15" x14ac:dyDescent="0.25">
      <c r="A412" s="95"/>
      <c r="B412" s="72"/>
      <c r="C412" s="72"/>
      <c r="D412" s="101"/>
      <c r="E412" s="72"/>
      <c r="F412" s="72"/>
      <c r="G412" s="72"/>
      <c r="H412" s="72"/>
      <c r="I412" s="72"/>
      <c r="J412" s="72"/>
      <c r="K412" s="72"/>
      <c r="L412" s="72"/>
      <c r="N412" s="72"/>
      <c r="O412" s="72"/>
    </row>
    <row r="413" spans="1:15" x14ac:dyDescent="0.25">
      <c r="A413" s="95"/>
      <c r="B413" s="72"/>
      <c r="C413" s="72"/>
      <c r="D413" s="101"/>
      <c r="E413" s="72"/>
      <c r="F413" s="72"/>
      <c r="G413" s="72"/>
      <c r="H413" s="72"/>
      <c r="I413" s="72"/>
      <c r="J413" s="72"/>
      <c r="K413" s="72"/>
      <c r="L413" s="72"/>
      <c r="N413" s="72"/>
      <c r="O413" s="72"/>
    </row>
    <row r="414" spans="1:15" x14ac:dyDescent="0.25">
      <c r="A414" s="95"/>
      <c r="B414" s="72"/>
      <c r="C414" s="72"/>
      <c r="D414" s="101"/>
      <c r="E414" s="72"/>
      <c r="F414" s="72"/>
      <c r="G414" s="72"/>
      <c r="H414" s="72"/>
      <c r="I414" s="72"/>
      <c r="J414" s="72"/>
      <c r="K414" s="72"/>
      <c r="L414" s="72"/>
      <c r="N414" s="72"/>
      <c r="O414" s="72"/>
    </row>
    <row r="415" spans="1:15" x14ac:dyDescent="0.25">
      <c r="A415" s="95"/>
      <c r="B415" s="72"/>
      <c r="C415" s="72"/>
      <c r="D415" s="101"/>
      <c r="E415" s="72"/>
      <c r="F415" s="72"/>
      <c r="G415" s="72"/>
      <c r="H415" s="72"/>
      <c r="I415" s="72"/>
      <c r="J415" s="72"/>
      <c r="K415" s="72"/>
      <c r="L415" s="72"/>
      <c r="N415" s="72"/>
      <c r="O415" s="72"/>
    </row>
    <row r="416" spans="1:15" x14ac:dyDescent="0.25">
      <c r="A416" s="95"/>
      <c r="B416" s="72"/>
      <c r="C416" s="72"/>
      <c r="D416" s="101"/>
      <c r="E416" s="72"/>
      <c r="F416" s="72"/>
      <c r="G416" s="72"/>
      <c r="H416" s="72"/>
      <c r="I416" s="72"/>
      <c r="J416" s="72"/>
      <c r="K416" s="72"/>
      <c r="L416" s="72"/>
      <c r="N416" s="72"/>
      <c r="O416" s="72"/>
    </row>
    <row r="417" spans="1:15" x14ac:dyDescent="0.25">
      <c r="A417" s="95"/>
      <c r="B417" s="72"/>
      <c r="C417" s="72"/>
      <c r="D417" s="101"/>
      <c r="E417" s="72"/>
      <c r="F417" s="72"/>
      <c r="G417" s="72"/>
      <c r="H417" s="72"/>
      <c r="I417" s="72"/>
      <c r="J417" s="72"/>
      <c r="K417" s="72"/>
      <c r="L417" s="72"/>
      <c r="N417" s="72"/>
      <c r="O417" s="72"/>
    </row>
    <row r="418" spans="1:15" x14ac:dyDescent="0.25">
      <c r="A418" s="95"/>
      <c r="B418" s="72"/>
      <c r="C418" s="72"/>
      <c r="D418" s="101"/>
      <c r="E418" s="72"/>
      <c r="F418" s="72"/>
      <c r="G418" s="72"/>
      <c r="H418" s="72"/>
      <c r="I418" s="72"/>
      <c r="J418" s="72"/>
      <c r="K418" s="72"/>
      <c r="L418" s="72"/>
      <c r="N418" s="72"/>
      <c r="O418" s="72"/>
    </row>
    <row r="419" spans="1:15" x14ac:dyDescent="0.25">
      <c r="A419" s="95"/>
      <c r="B419" s="72"/>
      <c r="C419" s="72"/>
      <c r="D419" s="101"/>
      <c r="E419" s="72"/>
      <c r="F419" s="72"/>
      <c r="G419" s="72"/>
      <c r="H419" s="72"/>
      <c r="I419" s="72"/>
      <c r="J419" s="72"/>
      <c r="K419" s="72"/>
      <c r="L419" s="72"/>
      <c r="N419" s="72"/>
      <c r="O419" s="72"/>
    </row>
    <row r="420" spans="1:15" x14ac:dyDescent="0.25">
      <c r="A420" s="95"/>
      <c r="B420" s="72"/>
      <c r="C420" s="72"/>
      <c r="D420" s="101"/>
      <c r="E420" s="72"/>
      <c r="F420" s="72"/>
      <c r="G420" s="72"/>
      <c r="H420" s="72"/>
      <c r="I420" s="72"/>
      <c r="J420" s="72"/>
      <c r="K420" s="72"/>
      <c r="L420" s="72"/>
      <c r="N420" s="72"/>
      <c r="O420" s="72"/>
    </row>
    <row r="421" spans="1:15" x14ac:dyDescent="0.25">
      <c r="A421" s="95"/>
      <c r="B421" s="72"/>
      <c r="C421" s="72"/>
      <c r="D421" s="101"/>
      <c r="E421" s="72"/>
      <c r="F421" s="72"/>
      <c r="G421" s="72"/>
      <c r="H421" s="72"/>
      <c r="I421" s="72"/>
      <c r="J421" s="72"/>
      <c r="K421" s="72"/>
      <c r="L421" s="72"/>
      <c r="N421" s="72"/>
      <c r="O421" s="72"/>
    </row>
    <row r="422" spans="1:15" x14ac:dyDescent="0.25">
      <c r="A422" s="95"/>
      <c r="B422" s="72"/>
      <c r="C422" s="72"/>
      <c r="D422" s="101"/>
      <c r="E422" s="72"/>
      <c r="F422" s="72"/>
      <c r="G422" s="72"/>
      <c r="H422" s="72"/>
      <c r="I422" s="72"/>
      <c r="J422" s="72"/>
      <c r="K422" s="72"/>
      <c r="L422" s="72"/>
      <c r="N422" s="72"/>
      <c r="O422" s="72"/>
    </row>
    <row r="423" spans="1:15" x14ac:dyDescent="0.25">
      <c r="A423" s="95"/>
      <c r="B423" s="72"/>
      <c r="C423" s="72"/>
      <c r="D423" s="101"/>
      <c r="E423" s="72"/>
      <c r="F423" s="72"/>
      <c r="G423" s="72"/>
      <c r="H423" s="72"/>
      <c r="I423" s="72"/>
      <c r="J423" s="72"/>
      <c r="K423" s="72"/>
      <c r="L423" s="72"/>
      <c r="N423" s="72"/>
      <c r="O423" s="72"/>
    </row>
    <row r="424" spans="1:15" x14ac:dyDescent="0.25">
      <c r="A424" s="95"/>
      <c r="B424" s="72"/>
      <c r="C424" s="72"/>
      <c r="D424" s="101"/>
      <c r="E424" s="72"/>
      <c r="F424" s="72"/>
      <c r="G424" s="72"/>
      <c r="H424" s="72"/>
      <c r="I424" s="72"/>
      <c r="J424" s="72"/>
      <c r="K424" s="72"/>
      <c r="L424" s="72"/>
      <c r="N424" s="72"/>
      <c r="O424" s="72"/>
    </row>
    <row r="425" spans="1:15" x14ac:dyDescent="0.25">
      <c r="A425" s="95"/>
      <c r="B425" s="72"/>
      <c r="C425" s="72"/>
      <c r="D425" s="101"/>
      <c r="E425" s="72"/>
      <c r="F425" s="72"/>
      <c r="G425" s="72"/>
      <c r="H425" s="72"/>
      <c r="I425" s="72"/>
      <c r="J425" s="72"/>
      <c r="K425" s="72"/>
      <c r="L425" s="72"/>
      <c r="N425" s="72"/>
      <c r="O425" s="72"/>
    </row>
    <row r="426" spans="1:15" x14ac:dyDescent="0.25">
      <c r="A426" s="95"/>
      <c r="B426" s="72"/>
      <c r="C426" s="72"/>
      <c r="D426" s="101"/>
      <c r="E426" s="72"/>
      <c r="F426" s="72"/>
      <c r="G426" s="72"/>
      <c r="H426" s="72"/>
      <c r="I426" s="72"/>
      <c r="J426" s="72"/>
      <c r="K426" s="72"/>
      <c r="L426" s="72"/>
      <c r="N426" s="72"/>
      <c r="O426" s="72"/>
    </row>
    <row r="427" spans="1:15" x14ac:dyDescent="0.25">
      <c r="A427" s="95"/>
      <c r="B427" s="72"/>
      <c r="C427" s="72"/>
      <c r="D427" s="101"/>
      <c r="E427" s="72"/>
      <c r="F427" s="72"/>
      <c r="G427" s="72"/>
      <c r="H427" s="72"/>
      <c r="I427" s="72"/>
      <c r="J427" s="72"/>
      <c r="K427" s="72"/>
      <c r="L427" s="72"/>
      <c r="N427" s="72"/>
      <c r="O427" s="72"/>
    </row>
    <row r="428" spans="1:15" x14ac:dyDescent="0.25">
      <c r="A428" s="95"/>
      <c r="B428" s="72"/>
      <c r="C428" s="72"/>
      <c r="D428" s="101"/>
      <c r="E428" s="72"/>
      <c r="F428" s="72"/>
      <c r="G428" s="72"/>
      <c r="H428" s="72"/>
      <c r="I428" s="72"/>
      <c r="J428" s="72"/>
      <c r="K428" s="72"/>
      <c r="L428" s="72"/>
      <c r="N428" s="72"/>
      <c r="O428" s="72"/>
    </row>
    <row r="429" spans="1:15" x14ac:dyDescent="0.25">
      <c r="A429" s="95"/>
      <c r="B429" s="72"/>
      <c r="C429" s="72"/>
      <c r="D429" s="101"/>
      <c r="E429" s="72"/>
      <c r="F429" s="72"/>
      <c r="G429" s="72"/>
      <c r="H429" s="72"/>
      <c r="I429" s="72"/>
      <c r="J429" s="72"/>
      <c r="K429" s="72"/>
      <c r="L429" s="72"/>
      <c r="N429" s="72"/>
      <c r="O429" s="72"/>
    </row>
    <row r="430" spans="1:15" x14ac:dyDescent="0.25">
      <c r="A430" s="95"/>
      <c r="B430" s="72"/>
      <c r="C430" s="72"/>
      <c r="D430" s="101"/>
      <c r="E430" s="72"/>
      <c r="F430" s="72"/>
      <c r="G430" s="72"/>
      <c r="H430" s="72"/>
      <c r="I430" s="72"/>
      <c r="J430" s="72"/>
      <c r="K430" s="72"/>
      <c r="L430" s="72"/>
      <c r="N430" s="72"/>
      <c r="O430" s="72"/>
    </row>
    <row r="431" spans="1:15" x14ac:dyDescent="0.25">
      <c r="A431" s="95"/>
      <c r="B431" s="72"/>
      <c r="C431" s="72"/>
      <c r="D431" s="101"/>
      <c r="E431" s="72"/>
      <c r="F431" s="72"/>
      <c r="G431" s="72"/>
      <c r="H431" s="72"/>
      <c r="I431" s="72"/>
      <c r="J431" s="72"/>
      <c r="K431" s="72"/>
      <c r="L431" s="72"/>
      <c r="N431" s="72"/>
      <c r="O431" s="72"/>
    </row>
    <row r="432" spans="1:15" x14ac:dyDescent="0.25">
      <c r="A432" s="95"/>
      <c r="B432" s="72"/>
      <c r="C432" s="72"/>
      <c r="D432" s="101"/>
      <c r="E432" s="72"/>
      <c r="F432" s="72"/>
      <c r="G432" s="72"/>
      <c r="H432" s="72"/>
      <c r="I432" s="72"/>
      <c r="J432" s="72"/>
      <c r="K432" s="72"/>
      <c r="L432" s="72"/>
      <c r="N432" s="72"/>
      <c r="O432" s="72"/>
    </row>
    <row r="433" spans="1:15" x14ac:dyDescent="0.25">
      <c r="A433" s="95"/>
      <c r="B433" s="72"/>
      <c r="C433" s="72"/>
      <c r="D433" s="101"/>
      <c r="E433" s="72"/>
      <c r="F433" s="72"/>
      <c r="G433" s="72"/>
      <c r="H433" s="72"/>
      <c r="I433" s="72"/>
      <c r="J433" s="72"/>
      <c r="K433" s="72"/>
      <c r="L433" s="72"/>
      <c r="N433" s="72"/>
      <c r="O433" s="72"/>
    </row>
    <row r="434" spans="1:15" x14ac:dyDescent="0.25">
      <c r="A434" s="95"/>
      <c r="B434" s="72"/>
      <c r="C434" s="72"/>
      <c r="D434" s="101"/>
      <c r="E434" s="72"/>
      <c r="F434" s="72"/>
      <c r="G434" s="72"/>
      <c r="H434" s="72"/>
      <c r="I434" s="72"/>
      <c r="J434" s="72"/>
      <c r="K434" s="72"/>
      <c r="L434" s="72"/>
      <c r="N434" s="72"/>
      <c r="O434" s="72"/>
    </row>
    <row r="435" spans="1:15" x14ac:dyDescent="0.25">
      <c r="A435" s="95"/>
      <c r="B435" s="72"/>
      <c r="C435" s="72"/>
      <c r="D435" s="101"/>
      <c r="E435" s="72"/>
      <c r="F435" s="72"/>
      <c r="G435" s="72"/>
      <c r="H435" s="72"/>
      <c r="I435" s="72"/>
      <c r="J435" s="72"/>
      <c r="K435" s="72"/>
      <c r="L435" s="72"/>
      <c r="N435" s="72"/>
      <c r="O435" s="72"/>
    </row>
    <row r="436" spans="1:15" x14ac:dyDescent="0.25">
      <c r="A436" s="95"/>
      <c r="B436" s="72"/>
      <c r="C436" s="72"/>
      <c r="D436" s="101"/>
      <c r="E436" s="72"/>
      <c r="F436" s="72"/>
      <c r="G436" s="72"/>
      <c r="H436" s="72"/>
      <c r="I436" s="72"/>
      <c r="J436" s="72"/>
      <c r="K436" s="72"/>
      <c r="L436" s="72"/>
      <c r="N436" s="72"/>
      <c r="O436" s="72"/>
    </row>
  </sheetData>
  <sheetProtection formatCells="0" formatColumns="0" formatRows="0" insertRows="0" deleteRows="0" selectLockedCells="1" sort="0" autoFilter="0"/>
  <autoFilter ref="A14:Q114"/>
  <mergeCells count="12">
    <mergeCell ref="N13:O13"/>
    <mergeCell ref="P13:Q13"/>
    <mergeCell ref="J13:J14"/>
    <mergeCell ref="K13:K14"/>
    <mergeCell ref="M13:M14"/>
    <mergeCell ref="H13:H14"/>
    <mergeCell ref="A13:A14"/>
    <mergeCell ref="B13:B14"/>
    <mergeCell ref="C13:C14"/>
    <mergeCell ref="F13:G13"/>
    <mergeCell ref="E13:E14"/>
    <mergeCell ref="D13:D14"/>
  </mergeCells>
  <conditionalFormatting sqref="K18 K21 K41 K25:K33 M15:M33">
    <cfRule type="containsBlanks" priority="160" stopIfTrue="1">
      <formula>LEN(TRIM(K15))=0</formula>
    </cfRule>
  </conditionalFormatting>
  <conditionalFormatting sqref="K37">
    <cfRule type="containsBlanks" priority="125" stopIfTrue="1">
      <formula>LEN(TRIM(K37))=0</formula>
    </cfRule>
  </conditionalFormatting>
  <conditionalFormatting sqref="K15">
    <cfRule type="containsBlanks" priority="43" stopIfTrue="1">
      <formula>LEN(TRIM(K15))=0</formula>
    </cfRule>
  </conditionalFormatting>
  <conditionalFormatting sqref="K15">
    <cfRule type="containsBlanks" priority="37" stopIfTrue="1">
      <formula>LEN(TRIM(K15))=0</formula>
    </cfRule>
  </conditionalFormatting>
  <conditionalFormatting sqref="K16">
    <cfRule type="containsBlanks" priority="27" stopIfTrue="1">
      <formula>LEN(TRIM(K16))=0</formula>
    </cfRule>
  </conditionalFormatting>
  <conditionalFormatting sqref="K16">
    <cfRule type="containsBlanks" priority="24" stopIfTrue="1">
      <formula>LEN(TRIM(K16))=0</formula>
    </cfRule>
  </conditionalFormatting>
  <conditionalFormatting sqref="K17">
    <cfRule type="containsBlanks" priority="20" stopIfTrue="1">
      <formula>LEN(TRIM(K17))=0</formula>
    </cfRule>
  </conditionalFormatting>
  <conditionalFormatting sqref="K19">
    <cfRule type="containsBlanks" priority="17" stopIfTrue="1">
      <formula>LEN(TRIM(K19))=0</formula>
    </cfRule>
  </conditionalFormatting>
  <conditionalFormatting sqref="K20">
    <cfRule type="containsBlanks" priority="14" stopIfTrue="1">
      <formula>LEN(TRIM(K20))=0</formula>
    </cfRule>
  </conditionalFormatting>
  <conditionalFormatting sqref="K22">
    <cfRule type="containsBlanks" priority="11" stopIfTrue="1">
      <formula>LEN(TRIM(K22))=0</formula>
    </cfRule>
  </conditionalFormatting>
  <conditionalFormatting sqref="K23">
    <cfRule type="containsBlanks" priority="8" stopIfTrue="1">
      <formula>LEN(TRIM(K23))=0</formula>
    </cfRule>
  </conditionalFormatting>
  <conditionalFormatting sqref="K24">
    <cfRule type="containsBlanks" priority="4" stopIfTrue="1">
      <formula>LEN(TRIM(K24))=0</formula>
    </cfRule>
  </conditionalFormatting>
  <dataValidations count="5">
    <dataValidation allowBlank="1" showErrorMessage="1" errorTitle="Error" error="Please select an option from the drop down list." sqref="H29:H114 J15:J114 G15:H28 G29:G33"/>
    <dataValidation type="list" allowBlank="1" showErrorMessage="1" errorTitle="Error" error="Please select an option from the drop down list." sqref="G34:G114">
      <formula1>Occurrences</formula1>
    </dataValidation>
    <dataValidation type="list" allowBlank="1" showErrorMessage="1" errorTitle="Error" error="Please select an option from the drop down list." sqref="I15:I114">
      <formula1>Potential</formula1>
    </dataValidation>
    <dataValidation type="list" allowBlank="1" showErrorMessage="1" errorTitle="Error" error="Please select an option from the drop down list." sqref="F15:F114">
      <formula1>Likelihood</formula1>
    </dataValidation>
    <dataValidation type="list" allowBlank="1" showInputMessage="1" showErrorMessage="1" sqref="B15:B28 B30:B114">
      <formula1>Process</formula1>
    </dataValidation>
  </dataValidations>
  <pageMargins left="0.7" right="0.7" top="0.75" bottom="0.75" header="0.3" footer="0.3"/>
  <pageSetup scale="45"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74" stopIfTrue="1" operator="between" id="{259731CE-DE80-4E06-9AB7-EC200BECEFF9}">
            <xm:f>Listas!$C$4</xm:f>
            <xm:f>Listas!$C$2</xm:f>
            <x14:dxf>
              <fill>
                <patternFill>
                  <bgColor rgb="FFFFFF00"/>
                </patternFill>
              </fill>
            </x14:dxf>
          </x14:cfRule>
          <xm:sqref>K18 K21 K41 K25:K33 M15:M33</xm:sqref>
        </x14:conditionalFormatting>
        <x14:conditionalFormatting xmlns:xm="http://schemas.microsoft.com/office/excel/2006/main">
          <x14:cfRule type="expression" priority="173" stopIfTrue="1" id="{4FCA7998-6D93-416C-AC4D-7C3A0130D6F0}">
            <xm:f>$K25&lt;=Listas!$C$4</xm:f>
            <x14:dxf>
              <fill>
                <patternFill>
                  <bgColor theme="0" tint="-0.24994659260841701"/>
                </patternFill>
              </fill>
              <border>
                <left style="thin">
                  <color theme="0"/>
                </left>
                <right style="thin">
                  <color theme="0"/>
                </right>
                <top style="thin">
                  <color theme="0"/>
                </top>
                <bottom style="thin">
                  <color theme="0"/>
                </bottom>
              </border>
            </x14:dxf>
          </x14:cfRule>
          <xm:sqref>N25 L41:M41</xm:sqref>
        </x14:conditionalFormatting>
        <x14:conditionalFormatting xmlns:xm="http://schemas.microsoft.com/office/excel/2006/main">
          <x14:cfRule type="cellIs" priority="164" stopIfTrue="1" operator="greaterThanOrEqual" id="{EBEAAEC9-CBDA-406F-BBCC-FF04E3EFF825}">
            <xm:f>Listas!$C$2</xm:f>
            <x14:dxf>
              <font>
                <color rgb="FFFFFF00"/>
              </font>
              <fill>
                <patternFill>
                  <bgColor rgb="FFFF0000"/>
                </patternFill>
              </fill>
            </x14:dxf>
          </x14:cfRule>
          <xm:sqref>K18 K21 K41 K25:K33 M15:M33</xm:sqref>
        </x14:conditionalFormatting>
        <x14:conditionalFormatting xmlns:xm="http://schemas.microsoft.com/office/excel/2006/main">
          <x14:cfRule type="cellIs" priority="128" stopIfTrue="1" operator="between" id="{90D32903-21E6-4D33-B957-79AFD1D90394}">
            <xm:f>Listas!$C$4</xm:f>
            <xm:f>Listas!$C$2</xm:f>
            <x14:dxf>
              <fill>
                <patternFill>
                  <bgColor rgb="FFFFFF00"/>
                </patternFill>
              </fill>
            </x14:dxf>
          </x14:cfRule>
          <xm:sqref>K37</xm:sqref>
        </x14:conditionalFormatting>
        <x14:conditionalFormatting xmlns:xm="http://schemas.microsoft.com/office/excel/2006/main">
          <x14:cfRule type="expression" priority="127" stopIfTrue="1" id="{D84D6332-EC5F-4F0B-BD96-B98B21469A88}">
            <xm:f>$K37&lt;=Listas!$C$4</xm:f>
            <x14:dxf>
              <fill>
                <patternFill>
                  <bgColor theme="0" tint="-0.24994659260841701"/>
                </patternFill>
              </fill>
              <border>
                <left style="thin">
                  <color theme="0"/>
                </left>
                <right style="thin">
                  <color theme="0"/>
                </right>
                <top style="thin">
                  <color theme="0"/>
                </top>
                <bottom style="thin">
                  <color theme="0"/>
                </bottom>
              </border>
            </x14:dxf>
          </x14:cfRule>
          <xm:sqref>L37:M37</xm:sqref>
        </x14:conditionalFormatting>
        <x14:conditionalFormatting xmlns:xm="http://schemas.microsoft.com/office/excel/2006/main">
          <x14:cfRule type="cellIs" priority="126" stopIfTrue="1" operator="greaterThanOrEqual" id="{EFBE08C5-BDC2-42AA-AED7-A89B592AA036}">
            <xm:f>Listas!$C$2</xm:f>
            <x14:dxf>
              <font>
                <color rgb="FFFFFF00"/>
              </font>
              <fill>
                <patternFill>
                  <bgColor rgb="FFFF0000"/>
                </patternFill>
              </fill>
            </x14:dxf>
          </x14:cfRule>
          <xm:sqref>K37</xm:sqref>
        </x14:conditionalFormatting>
        <x14:conditionalFormatting xmlns:xm="http://schemas.microsoft.com/office/excel/2006/main">
          <x14:cfRule type="cellIs" priority="46" stopIfTrue="1" operator="between" id="{97951FCB-890F-4714-9125-C511331A1AAD}">
            <xm:f>Listas!$C$4</xm:f>
            <xm:f>Listas!$C$2</xm:f>
            <x14:dxf>
              <fill>
                <patternFill>
                  <bgColor rgb="FFFFFF00"/>
                </patternFill>
              </fill>
            </x14:dxf>
          </x14:cfRule>
          <xm:sqref>K15</xm:sqref>
        </x14:conditionalFormatting>
        <x14:conditionalFormatting xmlns:xm="http://schemas.microsoft.com/office/excel/2006/main">
          <x14:cfRule type="cellIs" priority="44" stopIfTrue="1" operator="greaterThanOrEqual" id="{0CCDBF4F-CDEA-4530-806A-D6C707396A37}">
            <xm:f>Listas!$C$2</xm:f>
            <x14:dxf>
              <font>
                <color rgb="FFFFFF00"/>
              </font>
              <fill>
                <patternFill>
                  <bgColor rgb="FFFF0000"/>
                </patternFill>
              </fill>
            </x14:dxf>
          </x14:cfRule>
          <xm:sqref>K15</xm:sqref>
        </x14:conditionalFormatting>
        <x14:conditionalFormatting xmlns:xm="http://schemas.microsoft.com/office/excel/2006/main">
          <x14:cfRule type="cellIs" priority="39" stopIfTrue="1" operator="between" id="{08F87A15-BA99-40AA-8B67-E0EE58A9D1E4}">
            <xm:f>Listas!$C$4</xm:f>
            <xm:f>Listas!$C$2</xm:f>
            <x14:dxf>
              <fill>
                <patternFill>
                  <bgColor rgb="FFFFFF00"/>
                </patternFill>
              </fill>
            </x14:dxf>
          </x14:cfRule>
          <xm:sqref>K15</xm:sqref>
        </x14:conditionalFormatting>
        <x14:conditionalFormatting xmlns:xm="http://schemas.microsoft.com/office/excel/2006/main">
          <x14:cfRule type="cellIs" priority="38" stopIfTrue="1" operator="greaterThanOrEqual" id="{FEB24F68-5A78-4CA5-BE3A-0A3F14776A08}">
            <xm:f>Listas!$C$2</xm:f>
            <x14:dxf>
              <font>
                <color rgb="FFFFFF00"/>
              </font>
              <fill>
                <patternFill>
                  <bgColor rgb="FFFF0000"/>
                </patternFill>
              </fill>
            </x14:dxf>
          </x14:cfRule>
          <xm:sqref>K15</xm:sqref>
        </x14:conditionalFormatting>
        <x14:conditionalFormatting xmlns:xm="http://schemas.microsoft.com/office/excel/2006/main">
          <x14:cfRule type="cellIs" priority="29" stopIfTrue="1" operator="between" id="{4DED6CD0-4559-48CD-8F5B-F2A6EC6B7671}">
            <xm:f>Listas!$C$4</xm:f>
            <xm:f>Listas!$C$2</xm:f>
            <x14:dxf>
              <fill>
                <patternFill>
                  <bgColor rgb="FFFFFF00"/>
                </patternFill>
              </fill>
            </x14:dxf>
          </x14:cfRule>
          <xm:sqref>K16</xm:sqref>
        </x14:conditionalFormatting>
        <x14:conditionalFormatting xmlns:xm="http://schemas.microsoft.com/office/excel/2006/main">
          <x14:cfRule type="cellIs" priority="28" stopIfTrue="1" operator="greaterThanOrEqual" id="{F6B15073-9EED-4ED1-97DC-1DF1DB8C1A81}">
            <xm:f>Listas!$C$2</xm:f>
            <x14:dxf>
              <font>
                <color rgb="FFFFFF00"/>
              </font>
              <fill>
                <patternFill>
                  <bgColor rgb="FFFF0000"/>
                </patternFill>
              </fill>
            </x14:dxf>
          </x14:cfRule>
          <xm:sqref>K16</xm:sqref>
        </x14:conditionalFormatting>
        <x14:conditionalFormatting xmlns:xm="http://schemas.microsoft.com/office/excel/2006/main">
          <x14:cfRule type="cellIs" priority="26" stopIfTrue="1" operator="between" id="{83CAF88E-4284-4D72-92C5-33199D2C9C31}">
            <xm:f>Listas!$C$4</xm:f>
            <xm:f>Listas!$C$2</xm:f>
            <x14:dxf>
              <fill>
                <patternFill>
                  <bgColor rgb="FFFFFF00"/>
                </patternFill>
              </fill>
            </x14:dxf>
          </x14:cfRule>
          <xm:sqref>K16</xm:sqref>
        </x14:conditionalFormatting>
        <x14:conditionalFormatting xmlns:xm="http://schemas.microsoft.com/office/excel/2006/main">
          <x14:cfRule type="cellIs" priority="25" stopIfTrue="1" operator="greaterThanOrEqual" id="{728ACFBA-C29A-4680-8967-A9062A4F1E8D}">
            <xm:f>Listas!$C$2</xm:f>
            <x14:dxf>
              <font>
                <color rgb="FFFFFF00"/>
              </font>
              <fill>
                <patternFill>
                  <bgColor rgb="FFFF0000"/>
                </patternFill>
              </fill>
            </x14:dxf>
          </x14:cfRule>
          <xm:sqref>K16</xm:sqref>
        </x14:conditionalFormatting>
        <x14:conditionalFormatting xmlns:xm="http://schemas.microsoft.com/office/excel/2006/main">
          <x14:cfRule type="cellIs" priority="23" stopIfTrue="1" operator="between" id="{E93BEF69-8975-40D3-A144-D5D1D0F3CCDC}">
            <xm:f>Listas!$C$4</xm:f>
            <xm:f>Listas!$C$2</xm:f>
            <x14:dxf>
              <fill>
                <patternFill>
                  <bgColor rgb="FFFFFF00"/>
                </patternFill>
              </fill>
            </x14:dxf>
          </x14:cfRule>
          <xm:sqref>K17</xm:sqref>
        </x14:conditionalFormatting>
        <x14:conditionalFormatting xmlns:xm="http://schemas.microsoft.com/office/excel/2006/main">
          <x14:cfRule type="expression" priority="22" stopIfTrue="1" id="{6B3E7A74-D9B0-48B1-8C74-C091DEDDADE6}">
            <xm:f>$K17&lt;=Listas!$C$4</xm:f>
            <x14:dxf>
              <fill>
                <patternFill>
                  <bgColor theme="0" tint="-0.24994659260841701"/>
                </patternFill>
              </fill>
              <border>
                <left style="thin">
                  <color theme="0"/>
                </left>
                <right style="thin">
                  <color theme="0"/>
                </right>
                <top style="thin">
                  <color theme="0"/>
                </top>
                <bottom style="thin">
                  <color theme="0"/>
                </bottom>
              </border>
            </x14:dxf>
          </x14:cfRule>
          <xm:sqref>N17</xm:sqref>
        </x14:conditionalFormatting>
        <x14:conditionalFormatting xmlns:xm="http://schemas.microsoft.com/office/excel/2006/main">
          <x14:cfRule type="cellIs" priority="21" stopIfTrue="1" operator="greaterThanOrEqual" id="{39A5CA4B-DCB4-49D7-80E3-8C9FB23DEE1C}">
            <xm:f>Listas!$C$2</xm:f>
            <x14:dxf>
              <font>
                <color rgb="FFFFFF00"/>
              </font>
              <fill>
                <patternFill>
                  <bgColor rgb="FFFF0000"/>
                </patternFill>
              </fill>
            </x14:dxf>
          </x14:cfRule>
          <xm:sqref>K17</xm:sqref>
        </x14:conditionalFormatting>
        <x14:conditionalFormatting xmlns:xm="http://schemas.microsoft.com/office/excel/2006/main">
          <x14:cfRule type="cellIs" priority="19" stopIfTrue="1" operator="between" id="{68DEE692-D7C6-4707-9591-EA17B6918BE2}">
            <xm:f>Listas!$C$4</xm:f>
            <xm:f>Listas!$C$2</xm:f>
            <x14:dxf>
              <fill>
                <patternFill>
                  <bgColor rgb="FFFFFF00"/>
                </patternFill>
              </fill>
            </x14:dxf>
          </x14:cfRule>
          <xm:sqref>K19</xm:sqref>
        </x14:conditionalFormatting>
        <x14:conditionalFormatting xmlns:xm="http://schemas.microsoft.com/office/excel/2006/main">
          <x14:cfRule type="cellIs" priority="18" stopIfTrue="1" operator="greaterThanOrEqual" id="{90798A95-A156-4714-8F81-5B8DA34172F9}">
            <xm:f>Listas!$C$2</xm:f>
            <x14:dxf>
              <font>
                <color rgb="FFFFFF00"/>
              </font>
              <fill>
                <patternFill>
                  <bgColor rgb="FFFF0000"/>
                </patternFill>
              </fill>
            </x14:dxf>
          </x14:cfRule>
          <xm:sqref>K19</xm:sqref>
        </x14:conditionalFormatting>
        <x14:conditionalFormatting xmlns:xm="http://schemas.microsoft.com/office/excel/2006/main">
          <x14:cfRule type="cellIs" priority="16" stopIfTrue="1" operator="between" id="{950C094B-5341-47D5-BD31-97C11C9EBBDF}">
            <xm:f>Listas!$C$4</xm:f>
            <xm:f>Listas!$C$2</xm:f>
            <x14:dxf>
              <fill>
                <patternFill>
                  <bgColor rgb="FFFFFF00"/>
                </patternFill>
              </fill>
            </x14:dxf>
          </x14:cfRule>
          <xm:sqref>K20</xm:sqref>
        </x14:conditionalFormatting>
        <x14:conditionalFormatting xmlns:xm="http://schemas.microsoft.com/office/excel/2006/main">
          <x14:cfRule type="cellIs" priority="15" stopIfTrue="1" operator="greaterThanOrEqual" id="{1ED099C4-D011-4F28-A10A-50ED8725732E}">
            <xm:f>Listas!$C$2</xm:f>
            <x14:dxf>
              <font>
                <color rgb="FFFFFF00"/>
              </font>
              <fill>
                <patternFill>
                  <bgColor rgb="FFFF0000"/>
                </patternFill>
              </fill>
            </x14:dxf>
          </x14:cfRule>
          <xm:sqref>K20</xm:sqref>
        </x14:conditionalFormatting>
        <x14:conditionalFormatting xmlns:xm="http://schemas.microsoft.com/office/excel/2006/main">
          <x14:cfRule type="cellIs" priority="13" stopIfTrue="1" operator="between" id="{0BBD6DF7-BBE8-4BE0-B8EB-AE1244AF0F74}">
            <xm:f>Listas!$C$4</xm:f>
            <xm:f>Listas!$C$2</xm:f>
            <x14:dxf>
              <fill>
                <patternFill>
                  <bgColor rgb="FFFFFF00"/>
                </patternFill>
              </fill>
            </x14:dxf>
          </x14:cfRule>
          <xm:sqref>K22</xm:sqref>
        </x14:conditionalFormatting>
        <x14:conditionalFormatting xmlns:xm="http://schemas.microsoft.com/office/excel/2006/main">
          <x14:cfRule type="cellIs" priority="12" stopIfTrue="1" operator="greaterThanOrEqual" id="{C14B182B-D009-42CD-B814-5F25ADB861C5}">
            <xm:f>Listas!$C$2</xm:f>
            <x14:dxf>
              <font>
                <color rgb="FFFFFF00"/>
              </font>
              <fill>
                <patternFill>
                  <bgColor rgb="FFFF0000"/>
                </patternFill>
              </fill>
            </x14:dxf>
          </x14:cfRule>
          <xm:sqref>K22</xm:sqref>
        </x14:conditionalFormatting>
        <x14:conditionalFormatting xmlns:xm="http://schemas.microsoft.com/office/excel/2006/main">
          <x14:cfRule type="cellIs" priority="10" stopIfTrue="1" operator="between" id="{3DB5E4FD-F684-48DD-B16C-927A02E50207}">
            <xm:f>Listas!$C$4</xm:f>
            <xm:f>Listas!$C$2</xm:f>
            <x14:dxf>
              <fill>
                <patternFill>
                  <bgColor rgb="FFFFFF00"/>
                </patternFill>
              </fill>
            </x14:dxf>
          </x14:cfRule>
          <xm:sqref>K23</xm:sqref>
        </x14:conditionalFormatting>
        <x14:conditionalFormatting xmlns:xm="http://schemas.microsoft.com/office/excel/2006/main">
          <x14:cfRule type="cellIs" priority="9" stopIfTrue="1" operator="greaterThanOrEqual" id="{1D4482BF-96A7-4852-A792-B5C2FDE48E2E}">
            <xm:f>Listas!$C$2</xm:f>
            <x14:dxf>
              <font>
                <color rgb="FFFFFF00"/>
              </font>
              <fill>
                <patternFill>
                  <bgColor rgb="FFFF0000"/>
                </patternFill>
              </fill>
            </x14:dxf>
          </x14:cfRule>
          <xm:sqref>K23</xm:sqref>
        </x14:conditionalFormatting>
        <x14:conditionalFormatting xmlns:xm="http://schemas.microsoft.com/office/excel/2006/main">
          <x14:cfRule type="cellIs" priority="7" stopIfTrue="1" operator="between" id="{445DFFB7-2A29-4DDE-8A93-69204DC03284}">
            <xm:f>Listas!$C$4</xm:f>
            <xm:f>Listas!$C$2</xm:f>
            <x14:dxf>
              <fill>
                <patternFill>
                  <bgColor rgb="FFFFFF00"/>
                </patternFill>
              </fill>
            </x14:dxf>
          </x14:cfRule>
          <xm:sqref>K24</xm:sqref>
        </x14:conditionalFormatting>
        <x14:conditionalFormatting xmlns:xm="http://schemas.microsoft.com/office/excel/2006/main">
          <x14:cfRule type="expression" priority="6" stopIfTrue="1" id="{9662B0B7-A853-4B9A-82EB-FC8E3C69301E}">
            <xm:f>$K24&lt;=Listas!$C$4</xm:f>
            <x14:dxf>
              <fill>
                <patternFill>
                  <bgColor theme="0" tint="-0.24994659260841701"/>
                </patternFill>
              </fill>
              <border>
                <left style="thin">
                  <color theme="0"/>
                </left>
                <right style="thin">
                  <color theme="0"/>
                </right>
                <top style="thin">
                  <color theme="0"/>
                </top>
                <bottom style="thin">
                  <color theme="0"/>
                </bottom>
              </border>
            </x14:dxf>
          </x14:cfRule>
          <xm:sqref>N24</xm:sqref>
        </x14:conditionalFormatting>
        <x14:conditionalFormatting xmlns:xm="http://schemas.microsoft.com/office/excel/2006/main">
          <x14:cfRule type="cellIs" priority="5" stopIfTrue="1" operator="greaterThanOrEqual" id="{9E74C8BD-0EEF-4E9A-92CC-85679427C002}">
            <xm:f>Listas!$C$2</xm:f>
            <x14:dxf>
              <font>
                <color rgb="FFFFFF00"/>
              </font>
              <fill>
                <patternFill>
                  <bgColor rgb="FFFF0000"/>
                </patternFill>
              </fill>
            </x14:dxf>
          </x14:cfRule>
          <xm:sqref>K24</xm:sqref>
        </x14:conditionalFormatting>
        <x14:conditionalFormatting xmlns:xm="http://schemas.microsoft.com/office/excel/2006/main">
          <x14:cfRule type="expression" priority="2" stopIfTrue="1" id="{A3F235E2-EB8F-47B3-9BE0-34295C7DCD96}">
            <xm:f>$K15&lt;=Listas!$C$4</xm:f>
            <x14:dxf>
              <fill>
                <patternFill>
                  <bgColor theme="0" tint="-0.24994659260841701"/>
                </patternFill>
              </fill>
              <border>
                <left style="thin">
                  <color theme="0"/>
                </left>
                <right style="thin">
                  <color theme="0"/>
                </right>
                <top style="thin">
                  <color theme="0"/>
                </top>
                <bottom style="thin">
                  <color theme="0"/>
                </bottom>
              </border>
            </x14:dxf>
          </x14:cfRule>
          <xm:sqref>N15</xm:sqref>
        </x14:conditionalFormatting>
        <x14:conditionalFormatting xmlns:xm="http://schemas.microsoft.com/office/excel/2006/main">
          <x14:cfRule type="expression" priority="1" stopIfTrue="1" id="{5C5A907C-133E-4A21-A370-84CA362AF5D5}">
            <xm:f>$K15&lt;=Listas!$C$4</xm:f>
            <x14:dxf>
              <fill>
                <patternFill>
                  <bgColor theme="0" tint="-0.24994659260841701"/>
                </patternFill>
              </fill>
              <border>
                <left style="thin">
                  <color theme="0"/>
                </left>
                <right style="thin">
                  <color theme="0"/>
                </right>
                <top style="thin">
                  <color theme="0"/>
                </top>
                <bottom style="thin">
                  <color theme="0"/>
                </bottom>
              </border>
            </x14:dxf>
          </x14:cfRule>
          <xm:sqref>P15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showGridLines="0" topLeftCell="B13" zoomScale="73" zoomScaleNormal="73" zoomScalePageLayoutView="125" workbookViewId="0">
      <selection activeCell="B21" sqref="B21"/>
    </sheetView>
  </sheetViews>
  <sheetFormatPr baseColWidth="10" defaultRowHeight="15" x14ac:dyDescent="0.25"/>
  <cols>
    <col min="1" max="1" width="41.42578125" customWidth="1"/>
    <col min="2" max="2" width="14.42578125" customWidth="1"/>
    <col min="3" max="3" width="49.85546875" customWidth="1"/>
    <col min="4" max="4" width="11.28515625" customWidth="1"/>
    <col min="5" max="5" width="24.140625" customWidth="1"/>
    <col min="6" max="6" width="3.85546875" style="44" bestFit="1" customWidth="1"/>
    <col min="7" max="7" width="25.42578125" customWidth="1"/>
    <col min="8" max="8" width="4.42578125" style="50" customWidth="1"/>
    <col min="9" max="9" width="25.42578125" customWidth="1"/>
    <col min="10" max="10" width="4.5703125" style="50" customWidth="1"/>
    <col min="11" max="11" width="22.5703125" customWidth="1"/>
    <col min="12" max="12" width="4.140625" style="49" customWidth="1"/>
    <col min="13" max="13" width="23.140625" customWidth="1"/>
    <col min="14" max="14" width="4.42578125" customWidth="1"/>
    <col min="15" max="15" width="12.42578125" hidden="1" customWidth="1"/>
    <col min="16" max="16" width="8.42578125" hidden="1" customWidth="1"/>
    <col min="17" max="17" width="12.42578125" hidden="1" customWidth="1"/>
    <col min="18" max="18" width="8.42578125" hidden="1" customWidth="1"/>
    <col min="19" max="19" width="12.42578125" hidden="1" customWidth="1"/>
    <col min="20" max="20" width="8.42578125" hidden="1" customWidth="1"/>
    <col min="21" max="21" width="12.42578125" hidden="1" customWidth="1"/>
    <col min="22" max="22" width="8.42578125" hidden="1" customWidth="1"/>
    <col min="23" max="23" width="12.42578125" hidden="1" customWidth="1"/>
    <col min="24" max="24" width="8.42578125" hidden="1" customWidth="1"/>
    <col min="25" max="25" width="12.42578125" hidden="1" customWidth="1"/>
    <col min="26" max="26" width="8.42578125" hidden="1" customWidth="1"/>
    <col min="27" max="27" width="11.42578125" hidden="1" customWidth="1"/>
    <col min="28" max="28" width="7.85546875" hidden="1" customWidth="1"/>
    <col min="29" max="29" width="12.42578125" style="44" bestFit="1" customWidth="1"/>
    <col min="30" max="30" width="16.140625" style="44" bestFit="1" customWidth="1"/>
    <col min="31" max="31" width="10.85546875" style="44" customWidth="1"/>
    <col min="256" max="256" width="36" bestFit="1" customWidth="1"/>
    <col min="257" max="257" width="12.42578125" bestFit="1" customWidth="1"/>
    <col min="258" max="258" width="8.140625" bestFit="1" customWidth="1"/>
    <col min="259" max="259" width="36" bestFit="1" customWidth="1"/>
    <col min="260" max="260" width="2" bestFit="1" customWidth="1"/>
    <col min="261" max="261" width="3" bestFit="1" customWidth="1"/>
    <col min="262" max="263" width="2" bestFit="1" customWidth="1"/>
    <col min="264" max="264" width="3" bestFit="1" customWidth="1"/>
    <col min="265" max="281" width="2" customWidth="1"/>
    <col min="282" max="282" width="3" bestFit="1" customWidth="1"/>
    <col min="283" max="283" width="2.42578125" customWidth="1"/>
    <col min="284" max="284" width="24.42578125" bestFit="1" customWidth="1"/>
    <col min="285" max="285" width="14.140625" bestFit="1" customWidth="1"/>
    <col min="286" max="286" width="18.42578125" bestFit="1" customWidth="1"/>
    <col min="287" max="287" width="14.42578125" bestFit="1" customWidth="1"/>
    <col min="512" max="512" width="36" bestFit="1" customWidth="1"/>
    <col min="513" max="513" width="12.42578125" bestFit="1" customWidth="1"/>
    <col min="514" max="514" width="8.140625" bestFit="1" customWidth="1"/>
    <col min="515" max="515" width="36" bestFit="1" customWidth="1"/>
    <col min="516" max="516" width="2" bestFit="1" customWidth="1"/>
    <col min="517" max="517" width="3" bestFit="1" customWidth="1"/>
    <col min="518" max="519" width="2" bestFit="1" customWidth="1"/>
    <col min="520" max="520" width="3" bestFit="1" customWidth="1"/>
    <col min="521" max="537" width="2" customWidth="1"/>
    <col min="538" max="538" width="3" bestFit="1" customWidth="1"/>
    <col min="539" max="539" width="2.42578125" customWidth="1"/>
    <col min="540" max="540" width="24.42578125" bestFit="1" customWidth="1"/>
    <col min="541" max="541" width="14.140625" bestFit="1" customWidth="1"/>
    <col min="542" max="542" width="18.42578125" bestFit="1" customWidth="1"/>
    <col min="543" max="543" width="14.42578125" bestFit="1" customWidth="1"/>
    <col min="768" max="768" width="36" bestFit="1" customWidth="1"/>
    <col min="769" max="769" width="12.42578125" bestFit="1" customWidth="1"/>
    <col min="770" max="770" width="8.140625" bestFit="1" customWidth="1"/>
    <col min="771" max="771" width="36" bestFit="1" customWidth="1"/>
    <col min="772" max="772" width="2" bestFit="1" customWidth="1"/>
    <col min="773" max="773" width="3" bestFit="1" customWidth="1"/>
    <col min="774" max="775" width="2" bestFit="1" customWidth="1"/>
    <col min="776" max="776" width="3" bestFit="1" customWidth="1"/>
    <col min="777" max="793" width="2" customWidth="1"/>
    <col min="794" max="794" width="3" bestFit="1" customWidth="1"/>
    <col min="795" max="795" width="2.42578125" customWidth="1"/>
    <col min="796" max="796" width="24.42578125" bestFit="1" customWidth="1"/>
    <col min="797" max="797" width="14.140625" bestFit="1" customWidth="1"/>
    <col min="798" max="798" width="18.42578125" bestFit="1" customWidth="1"/>
    <col min="799" max="799" width="14.42578125" bestFit="1" customWidth="1"/>
    <col min="1024" max="1024" width="36" bestFit="1" customWidth="1"/>
    <col min="1025" max="1025" width="12.42578125" bestFit="1" customWidth="1"/>
    <col min="1026" max="1026" width="8.140625" bestFit="1" customWidth="1"/>
    <col min="1027" max="1027" width="36" bestFit="1" customWidth="1"/>
    <col min="1028" max="1028" width="2" bestFit="1" customWidth="1"/>
    <col min="1029" max="1029" width="3" bestFit="1" customWidth="1"/>
    <col min="1030" max="1031" width="2" bestFit="1" customWidth="1"/>
    <col min="1032" max="1032" width="3" bestFit="1" customWidth="1"/>
    <col min="1033" max="1049" width="2" customWidth="1"/>
    <col min="1050" max="1050" width="3" bestFit="1" customWidth="1"/>
    <col min="1051" max="1051" width="2.42578125" customWidth="1"/>
    <col min="1052" max="1052" width="24.42578125" bestFit="1" customWidth="1"/>
    <col min="1053" max="1053" width="14.140625" bestFit="1" customWidth="1"/>
    <col min="1054" max="1054" width="18.42578125" bestFit="1" customWidth="1"/>
    <col min="1055" max="1055" width="14.42578125" bestFit="1" customWidth="1"/>
    <col min="1280" max="1280" width="36" bestFit="1" customWidth="1"/>
    <col min="1281" max="1281" width="12.42578125" bestFit="1" customWidth="1"/>
    <col min="1282" max="1282" width="8.140625" bestFit="1" customWidth="1"/>
    <col min="1283" max="1283" width="36" bestFit="1" customWidth="1"/>
    <col min="1284" max="1284" width="2" bestFit="1" customWidth="1"/>
    <col min="1285" max="1285" width="3" bestFit="1" customWidth="1"/>
    <col min="1286" max="1287" width="2" bestFit="1" customWidth="1"/>
    <col min="1288" max="1288" width="3" bestFit="1" customWidth="1"/>
    <col min="1289" max="1305" width="2" customWidth="1"/>
    <col min="1306" max="1306" width="3" bestFit="1" customWidth="1"/>
    <col min="1307" max="1307" width="2.42578125" customWidth="1"/>
    <col min="1308" max="1308" width="24.42578125" bestFit="1" customWidth="1"/>
    <col min="1309" max="1309" width="14.140625" bestFit="1" customWidth="1"/>
    <col min="1310" max="1310" width="18.42578125" bestFit="1" customWidth="1"/>
    <col min="1311" max="1311" width="14.42578125" bestFit="1" customWidth="1"/>
    <col min="1536" max="1536" width="36" bestFit="1" customWidth="1"/>
    <col min="1537" max="1537" width="12.42578125" bestFit="1" customWidth="1"/>
    <col min="1538" max="1538" width="8.140625" bestFit="1" customWidth="1"/>
    <col min="1539" max="1539" width="36" bestFit="1" customWidth="1"/>
    <col min="1540" max="1540" width="2" bestFit="1" customWidth="1"/>
    <col min="1541" max="1541" width="3" bestFit="1" customWidth="1"/>
    <col min="1542" max="1543" width="2" bestFit="1" customWidth="1"/>
    <col min="1544" max="1544" width="3" bestFit="1" customWidth="1"/>
    <col min="1545" max="1561" width="2" customWidth="1"/>
    <col min="1562" max="1562" width="3" bestFit="1" customWidth="1"/>
    <col min="1563" max="1563" width="2.42578125" customWidth="1"/>
    <col min="1564" max="1564" width="24.42578125" bestFit="1" customWidth="1"/>
    <col min="1565" max="1565" width="14.140625" bestFit="1" customWidth="1"/>
    <col min="1566" max="1566" width="18.42578125" bestFit="1" customWidth="1"/>
    <col min="1567" max="1567" width="14.42578125" bestFit="1" customWidth="1"/>
    <col min="1792" max="1792" width="36" bestFit="1" customWidth="1"/>
    <col min="1793" max="1793" width="12.42578125" bestFit="1" customWidth="1"/>
    <col min="1794" max="1794" width="8.140625" bestFit="1" customWidth="1"/>
    <col min="1795" max="1795" width="36" bestFit="1" customWidth="1"/>
    <col min="1796" max="1796" width="2" bestFit="1" customWidth="1"/>
    <col min="1797" max="1797" width="3" bestFit="1" customWidth="1"/>
    <col min="1798" max="1799" width="2" bestFit="1" customWidth="1"/>
    <col min="1800" max="1800" width="3" bestFit="1" customWidth="1"/>
    <col min="1801" max="1817" width="2" customWidth="1"/>
    <col min="1818" max="1818" width="3" bestFit="1" customWidth="1"/>
    <col min="1819" max="1819" width="2.42578125" customWidth="1"/>
    <col min="1820" max="1820" width="24.42578125" bestFit="1" customWidth="1"/>
    <col min="1821" max="1821" width="14.140625" bestFit="1" customWidth="1"/>
    <col min="1822" max="1822" width="18.42578125" bestFit="1" customWidth="1"/>
    <col min="1823" max="1823" width="14.42578125" bestFit="1" customWidth="1"/>
    <col min="2048" max="2048" width="36" bestFit="1" customWidth="1"/>
    <col min="2049" max="2049" width="12.42578125" bestFit="1" customWidth="1"/>
    <col min="2050" max="2050" width="8.140625" bestFit="1" customWidth="1"/>
    <col min="2051" max="2051" width="36" bestFit="1" customWidth="1"/>
    <col min="2052" max="2052" width="2" bestFit="1" customWidth="1"/>
    <col min="2053" max="2053" width="3" bestFit="1" customWidth="1"/>
    <col min="2054" max="2055" width="2" bestFit="1" customWidth="1"/>
    <col min="2056" max="2056" width="3" bestFit="1" customWidth="1"/>
    <col min="2057" max="2073" width="2" customWidth="1"/>
    <col min="2074" max="2074" width="3" bestFit="1" customWidth="1"/>
    <col min="2075" max="2075" width="2.42578125" customWidth="1"/>
    <col min="2076" max="2076" width="24.42578125" bestFit="1" customWidth="1"/>
    <col min="2077" max="2077" width="14.140625" bestFit="1" customWidth="1"/>
    <col min="2078" max="2078" width="18.42578125" bestFit="1" customWidth="1"/>
    <col min="2079" max="2079" width="14.42578125" bestFit="1" customWidth="1"/>
    <col min="2304" max="2304" width="36" bestFit="1" customWidth="1"/>
    <col min="2305" max="2305" width="12.42578125" bestFit="1" customWidth="1"/>
    <col min="2306" max="2306" width="8.140625" bestFit="1" customWidth="1"/>
    <col min="2307" max="2307" width="36" bestFit="1" customWidth="1"/>
    <col min="2308" max="2308" width="2" bestFit="1" customWidth="1"/>
    <col min="2309" max="2309" width="3" bestFit="1" customWidth="1"/>
    <col min="2310" max="2311" width="2" bestFit="1" customWidth="1"/>
    <col min="2312" max="2312" width="3" bestFit="1" customWidth="1"/>
    <col min="2313" max="2329" width="2" customWidth="1"/>
    <col min="2330" max="2330" width="3" bestFit="1" customWidth="1"/>
    <col min="2331" max="2331" width="2.42578125" customWidth="1"/>
    <col min="2332" max="2332" width="24.42578125" bestFit="1" customWidth="1"/>
    <col min="2333" max="2333" width="14.140625" bestFit="1" customWidth="1"/>
    <col min="2334" max="2334" width="18.42578125" bestFit="1" customWidth="1"/>
    <col min="2335" max="2335" width="14.42578125" bestFit="1" customWidth="1"/>
    <col min="2560" max="2560" width="36" bestFit="1" customWidth="1"/>
    <col min="2561" max="2561" width="12.42578125" bestFit="1" customWidth="1"/>
    <col min="2562" max="2562" width="8.140625" bestFit="1" customWidth="1"/>
    <col min="2563" max="2563" width="36" bestFit="1" customWidth="1"/>
    <col min="2564" max="2564" width="2" bestFit="1" customWidth="1"/>
    <col min="2565" max="2565" width="3" bestFit="1" customWidth="1"/>
    <col min="2566" max="2567" width="2" bestFit="1" customWidth="1"/>
    <col min="2568" max="2568" width="3" bestFit="1" customWidth="1"/>
    <col min="2569" max="2585" width="2" customWidth="1"/>
    <col min="2586" max="2586" width="3" bestFit="1" customWidth="1"/>
    <col min="2587" max="2587" width="2.42578125" customWidth="1"/>
    <col min="2588" max="2588" width="24.42578125" bestFit="1" customWidth="1"/>
    <col min="2589" max="2589" width="14.140625" bestFit="1" customWidth="1"/>
    <col min="2590" max="2590" width="18.42578125" bestFit="1" customWidth="1"/>
    <col min="2591" max="2591" width="14.42578125" bestFit="1" customWidth="1"/>
    <col min="2816" max="2816" width="36" bestFit="1" customWidth="1"/>
    <col min="2817" max="2817" width="12.42578125" bestFit="1" customWidth="1"/>
    <col min="2818" max="2818" width="8.140625" bestFit="1" customWidth="1"/>
    <col min="2819" max="2819" width="36" bestFit="1" customWidth="1"/>
    <col min="2820" max="2820" width="2" bestFit="1" customWidth="1"/>
    <col min="2821" max="2821" width="3" bestFit="1" customWidth="1"/>
    <col min="2822" max="2823" width="2" bestFit="1" customWidth="1"/>
    <col min="2824" max="2824" width="3" bestFit="1" customWidth="1"/>
    <col min="2825" max="2841" width="2" customWidth="1"/>
    <col min="2842" max="2842" width="3" bestFit="1" customWidth="1"/>
    <col min="2843" max="2843" width="2.42578125" customWidth="1"/>
    <col min="2844" max="2844" width="24.42578125" bestFit="1" customWidth="1"/>
    <col min="2845" max="2845" width="14.140625" bestFit="1" customWidth="1"/>
    <col min="2846" max="2846" width="18.42578125" bestFit="1" customWidth="1"/>
    <col min="2847" max="2847" width="14.42578125" bestFit="1" customWidth="1"/>
    <col min="3072" max="3072" width="36" bestFit="1" customWidth="1"/>
    <col min="3073" max="3073" width="12.42578125" bestFit="1" customWidth="1"/>
    <col min="3074" max="3074" width="8.140625" bestFit="1" customWidth="1"/>
    <col min="3075" max="3075" width="36" bestFit="1" customWidth="1"/>
    <col min="3076" max="3076" width="2" bestFit="1" customWidth="1"/>
    <col min="3077" max="3077" width="3" bestFit="1" customWidth="1"/>
    <col min="3078" max="3079" width="2" bestFit="1" customWidth="1"/>
    <col min="3080" max="3080" width="3" bestFit="1" customWidth="1"/>
    <col min="3081" max="3097" width="2" customWidth="1"/>
    <col min="3098" max="3098" width="3" bestFit="1" customWidth="1"/>
    <col min="3099" max="3099" width="2.42578125" customWidth="1"/>
    <col min="3100" max="3100" width="24.42578125" bestFit="1" customWidth="1"/>
    <col min="3101" max="3101" width="14.140625" bestFit="1" customWidth="1"/>
    <col min="3102" max="3102" width="18.42578125" bestFit="1" customWidth="1"/>
    <col min="3103" max="3103" width="14.42578125" bestFit="1" customWidth="1"/>
    <col min="3328" max="3328" width="36" bestFit="1" customWidth="1"/>
    <col min="3329" max="3329" width="12.42578125" bestFit="1" customWidth="1"/>
    <col min="3330" max="3330" width="8.140625" bestFit="1" customWidth="1"/>
    <col min="3331" max="3331" width="36" bestFit="1" customWidth="1"/>
    <col min="3332" max="3332" width="2" bestFit="1" customWidth="1"/>
    <col min="3333" max="3333" width="3" bestFit="1" customWidth="1"/>
    <col min="3334" max="3335" width="2" bestFit="1" customWidth="1"/>
    <col min="3336" max="3336" width="3" bestFit="1" customWidth="1"/>
    <col min="3337" max="3353" width="2" customWidth="1"/>
    <col min="3354" max="3354" width="3" bestFit="1" customWidth="1"/>
    <col min="3355" max="3355" width="2.42578125" customWidth="1"/>
    <col min="3356" max="3356" width="24.42578125" bestFit="1" customWidth="1"/>
    <col min="3357" max="3357" width="14.140625" bestFit="1" customWidth="1"/>
    <col min="3358" max="3358" width="18.42578125" bestFit="1" customWidth="1"/>
    <col min="3359" max="3359" width="14.42578125" bestFit="1" customWidth="1"/>
    <col min="3584" max="3584" width="36" bestFit="1" customWidth="1"/>
    <col min="3585" max="3585" width="12.42578125" bestFit="1" customWidth="1"/>
    <col min="3586" max="3586" width="8.140625" bestFit="1" customWidth="1"/>
    <col min="3587" max="3587" width="36" bestFit="1" customWidth="1"/>
    <col min="3588" max="3588" width="2" bestFit="1" customWidth="1"/>
    <col min="3589" max="3589" width="3" bestFit="1" customWidth="1"/>
    <col min="3590" max="3591" width="2" bestFit="1" customWidth="1"/>
    <col min="3592" max="3592" width="3" bestFit="1" customWidth="1"/>
    <col min="3593" max="3609" width="2" customWidth="1"/>
    <col min="3610" max="3610" width="3" bestFit="1" customWidth="1"/>
    <col min="3611" max="3611" width="2.42578125" customWidth="1"/>
    <col min="3612" max="3612" width="24.42578125" bestFit="1" customWidth="1"/>
    <col min="3613" max="3613" width="14.140625" bestFit="1" customWidth="1"/>
    <col min="3614" max="3614" width="18.42578125" bestFit="1" customWidth="1"/>
    <col min="3615" max="3615" width="14.42578125" bestFit="1" customWidth="1"/>
    <col min="3840" max="3840" width="36" bestFit="1" customWidth="1"/>
    <col min="3841" max="3841" width="12.42578125" bestFit="1" customWidth="1"/>
    <col min="3842" max="3842" width="8.140625" bestFit="1" customWidth="1"/>
    <col min="3843" max="3843" width="36" bestFit="1" customWidth="1"/>
    <col min="3844" max="3844" width="2" bestFit="1" customWidth="1"/>
    <col min="3845" max="3845" width="3" bestFit="1" customWidth="1"/>
    <col min="3846" max="3847" width="2" bestFit="1" customWidth="1"/>
    <col min="3848" max="3848" width="3" bestFit="1" customWidth="1"/>
    <col min="3849" max="3865" width="2" customWidth="1"/>
    <col min="3866" max="3866" width="3" bestFit="1" customWidth="1"/>
    <col min="3867" max="3867" width="2.42578125" customWidth="1"/>
    <col min="3868" max="3868" width="24.42578125" bestFit="1" customWidth="1"/>
    <col min="3869" max="3869" width="14.140625" bestFit="1" customWidth="1"/>
    <col min="3870" max="3870" width="18.42578125" bestFit="1" customWidth="1"/>
    <col min="3871" max="3871" width="14.42578125" bestFit="1" customWidth="1"/>
    <col min="4096" max="4096" width="36" bestFit="1" customWidth="1"/>
    <col min="4097" max="4097" width="12.42578125" bestFit="1" customWidth="1"/>
    <col min="4098" max="4098" width="8.140625" bestFit="1" customWidth="1"/>
    <col min="4099" max="4099" width="36" bestFit="1" customWidth="1"/>
    <col min="4100" max="4100" width="2" bestFit="1" customWidth="1"/>
    <col min="4101" max="4101" width="3" bestFit="1" customWidth="1"/>
    <col min="4102" max="4103" width="2" bestFit="1" customWidth="1"/>
    <col min="4104" max="4104" width="3" bestFit="1" customWidth="1"/>
    <col min="4105" max="4121" width="2" customWidth="1"/>
    <col min="4122" max="4122" width="3" bestFit="1" customWidth="1"/>
    <col min="4123" max="4123" width="2.42578125" customWidth="1"/>
    <col min="4124" max="4124" width="24.42578125" bestFit="1" customWidth="1"/>
    <col min="4125" max="4125" width="14.140625" bestFit="1" customWidth="1"/>
    <col min="4126" max="4126" width="18.42578125" bestFit="1" customWidth="1"/>
    <col min="4127" max="4127" width="14.42578125" bestFit="1" customWidth="1"/>
    <col min="4352" max="4352" width="36" bestFit="1" customWidth="1"/>
    <col min="4353" max="4353" width="12.42578125" bestFit="1" customWidth="1"/>
    <col min="4354" max="4354" width="8.140625" bestFit="1" customWidth="1"/>
    <col min="4355" max="4355" width="36" bestFit="1" customWidth="1"/>
    <col min="4356" max="4356" width="2" bestFit="1" customWidth="1"/>
    <col min="4357" max="4357" width="3" bestFit="1" customWidth="1"/>
    <col min="4358" max="4359" width="2" bestFit="1" customWidth="1"/>
    <col min="4360" max="4360" width="3" bestFit="1" customWidth="1"/>
    <col min="4361" max="4377" width="2" customWidth="1"/>
    <col min="4378" max="4378" width="3" bestFit="1" customWidth="1"/>
    <col min="4379" max="4379" width="2.42578125" customWidth="1"/>
    <col min="4380" max="4380" width="24.42578125" bestFit="1" customWidth="1"/>
    <col min="4381" max="4381" width="14.140625" bestFit="1" customWidth="1"/>
    <col min="4382" max="4382" width="18.42578125" bestFit="1" customWidth="1"/>
    <col min="4383" max="4383" width="14.42578125" bestFit="1" customWidth="1"/>
    <col min="4608" max="4608" width="36" bestFit="1" customWidth="1"/>
    <col min="4609" max="4609" width="12.42578125" bestFit="1" customWidth="1"/>
    <col min="4610" max="4610" width="8.140625" bestFit="1" customWidth="1"/>
    <col min="4611" max="4611" width="36" bestFit="1" customWidth="1"/>
    <col min="4612" max="4612" width="2" bestFit="1" customWidth="1"/>
    <col min="4613" max="4613" width="3" bestFit="1" customWidth="1"/>
    <col min="4614" max="4615" width="2" bestFit="1" customWidth="1"/>
    <col min="4616" max="4616" width="3" bestFit="1" customWidth="1"/>
    <col min="4617" max="4633" width="2" customWidth="1"/>
    <col min="4634" max="4634" width="3" bestFit="1" customWidth="1"/>
    <col min="4635" max="4635" width="2.42578125" customWidth="1"/>
    <col min="4636" max="4636" width="24.42578125" bestFit="1" customWidth="1"/>
    <col min="4637" max="4637" width="14.140625" bestFit="1" customWidth="1"/>
    <col min="4638" max="4638" width="18.42578125" bestFit="1" customWidth="1"/>
    <col min="4639" max="4639" width="14.42578125" bestFit="1" customWidth="1"/>
    <col min="4864" max="4864" width="36" bestFit="1" customWidth="1"/>
    <col min="4865" max="4865" width="12.42578125" bestFit="1" customWidth="1"/>
    <col min="4866" max="4866" width="8.140625" bestFit="1" customWidth="1"/>
    <col min="4867" max="4867" width="36" bestFit="1" customWidth="1"/>
    <col min="4868" max="4868" width="2" bestFit="1" customWidth="1"/>
    <col min="4869" max="4869" width="3" bestFit="1" customWidth="1"/>
    <col min="4870" max="4871" width="2" bestFit="1" customWidth="1"/>
    <col min="4872" max="4872" width="3" bestFit="1" customWidth="1"/>
    <col min="4873" max="4889" width="2" customWidth="1"/>
    <col min="4890" max="4890" width="3" bestFit="1" customWidth="1"/>
    <col min="4891" max="4891" width="2.42578125" customWidth="1"/>
    <col min="4892" max="4892" width="24.42578125" bestFit="1" customWidth="1"/>
    <col min="4893" max="4893" width="14.140625" bestFit="1" customWidth="1"/>
    <col min="4894" max="4894" width="18.42578125" bestFit="1" customWidth="1"/>
    <col min="4895" max="4895" width="14.42578125" bestFit="1" customWidth="1"/>
    <col min="5120" max="5120" width="36" bestFit="1" customWidth="1"/>
    <col min="5121" max="5121" width="12.42578125" bestFit="1" customWidth="1"/>
    <col min="5122" max="5122" width="8.140625" bestFit="1" customWidth="1"/>
    <col min="5123" max="5123" width="36" bestFit="1" customWidth="1"/>
    <col min="5124" max="5124" width="2" bestFit="1" customWidth="1"/>
    <col min="5125" max="5125" width="3" bestFit="1" customWidth="1"/>
    <col min="5126" max="5127" width="2" bestFit="1" customWidth="1"/>
    <col min="5128" max="5128" width="3" bestFit="1" customWidth="1"/>
    <col min="5129" max="5145" width="2" customWidth="1"/>
    <col min="5146" max="5146" width="3" bestFit="1" customWidth="1"/>
    <col min="5147" max="5147" width="2.42578125" customWidth="1"/>
    <col min="5148" max="5148" width="24.42578125" bestFit="1" customWidth="1"/>
    <col min="5149" max="5149" width="14.140625" bestFit="1" customWidth="1"/>
    <col min="5150" max="5150" width="18.42578125" bestFit="1" customWidth="1"/>
    <col min="5151" max="5151" width="14.42578125" bestFit="1" customWidth="1"/>
    <col min="5376" max="5376" width="36" bestFit="1" customWidth="1"/>
    <col min="5377" max="5377" width="12.42578125" bestFit="1" customWidth="1"/>
    <col min="5378" max="5378" width="8.140625" bestFit="1" customWidth="1"/>
    <col min="5379" max="5379" width="36" bestFit="1" customWidth="1"/>
    <col min="5380" max="5380" width="2" bestFit="1" customWidth="1"/>
    <col min="5381" max="5381" width="3" bestFit="1" customWidth="1"/>
    <col min="5382" max="5383" width="2" bestFit="1" customWidth="1"/>
    <col min="5384" max="5384" width="3" bestFit="1" customWidth="1"/>
    <col min="5385" max="5401" width="2" customWidth="1"/>
    <col min="5402" max="5402" width="3" bestFit="1" customWidth="1"/>
    <col min="5403" max="5403" width="2.42578125" customWidth="1"/>
    <col min="5404" max="5404" width="24.42578125" bestFit="1" customWidth="1"/>
    <col min="5405" max="5405" width="14.140625" bestFit="1" customWidth="1"/>
    <col min="5406" max="5406" width="18.42578125" bestFit="1" customWidth="1"/>
    <col min="5407" max="5407" width="14.42578125" bestFit="1" customWidth="1"/>
    <col min="5632" max="5632" width="36" bestFit="1" customWidth="1"/>
    <col min="5633" max="5633" width="12.42578125" bestFit="1" customWidth="1"/>
    <col min="5634" max="5634" width="8.140625" bestFit="1" customWidth="1"/>
    <col min="5635" max="5635" width="36" bestFit="1" customWidth="1"/>
    <col min="5636" max="5636" width="2" bestFit="1" customWidth="1"/>
    <col min="5637" max="5637" width="3" bestFit="1" customWidth="1"/>
    <col min="5638" max="5639" width="2" bestFit="1" customWidth="1"/>
    <col min="5640" max="5640" width="3" bestFit="1" customWidth="1"/>
    <col min="5641" max="5657" width="2" customWidth="1"/>
    <col min="5658" max="5658" width="3" bestFit="1" customWidth="1"/>
    <col min="5659" max="5659" width="2.42578125" customWidth="1"/>
    <col min="5660" max="5660" width="24.42578125" bestFit="1" customWidth="1"/>
    <col min="5661" max="5661" width="14.140625" bestFit="1" customWidth="1"/>
    <col min="5662" max="5662" width="18.42578125" bestFit="1" customWidth="1"/>
    <col min="5663" max="5663" width="14.42578125" bestFit="1" customWidth="1"/>
    <col min="5888" max="5888" width="36" bestFit="1" customWidth="1"/>
    <col min="5889" max="5889" width="12.42578125" bestFit="1" customWidth="1"/>
    <col min="5890" max="5890" width="8.140625" bestFit="1" customWidth="1"/>
    <col min="5891" max="5891" width="36" bestFit="1" customWidth="1"/>
    <col min="5892" max="5892" width="2" bestFit="1" customWidth="1"/>
    <col min="5893" max="5893" width="3" bestFit="1" customWidth="1"/>
    <col min="5894" max="5895" width="2" bestFit="1" customWidth="1"/>
    <col min="5896" max="5896" width="3" bestFit="1" customWidth="1"/>
    <col min="5897" max="5913" width="2" customWidth="1"/>
    <col min="5914" max="5914" width="3" bestFit="1" customWidth="1"/>
    <col min="5915" max="5915" width="2.42578125" customWidth="1"/>
    <col min="5916" max="5916" width="24.42578125" bestFit="1" customWidth="1"/>
    <col min="5917" max="5917" width="14.140625" bestFit="1" customWidth="1"/>
    <col min="5918" max="5918" width="18.42578125" bestFit="1" customWidth="1"/>
    <col min="5919" max="5919" width="14.42578125" bestFit="1" customWidth="1"/>
    <col min="6144" max="6144" width="36" bestFit="1" customWidth="1"/>
    <col min="6145" max="6145" width="12.42578125" bestFit="1" customWidth="1"/>
    <col min="6146" max="6146" width="8.140625" bestFit="1" customWidth="1"/>
    <col min="6147" max="6147" width="36" bestFit="1" customWidth="1"/>
    <col min="6148" max="6148" width="2" bestFit="1" customWidth="1"/>
    <col min="6149" max="6149" width="3" bestFit="1" customWidth="1"/>
    <col min="6150" max="6151" width="2" bestFit="1" customWidth="1"/>
    <col min="6152" max="6152" width="3" bestFit="1" customWidth="1"/>
    <col min="6153" max="6169" width="2" customWidth="1"/>
    <col min="6170" max="6170" width="3" bestFit="1" customWidth="1"/>
    <col min="6171" max="6171" width="2.42578125" customWidth="1"/>
    <col min="6172" max="6172" width="24.42578125" bestFit="1" customWidth="1"/>
    <col min="6173" max="6173" width="14.140625" bestFit="1" customWidth="1"/>
    <col min="6174" max="6174" width="18.42578125" bestFit="1" customWidth="1"/>
    <col min="6175" max="6175" width="14.42578125" bestFit="1" customWidth="1"/>
    <col min="6400" max="6400" width="36" bestFit="1" customWidth="1"/>
    <col min="6401" max="6401" width="12.42578125" bestFit="1" customWidth="1"/>
    <col min="6402" max="6402" width="8.140625" bestFit="1" customWidth="1"/>
    <col min="6403" max="6403" width="36" bestFit="1" customWidth="1"/>
    <col min="6404" max="6404" width="2" bestFit="1" customWidth="1"/>
    <col min="6405" max="6405" width="3" bestFit="1" customWidth="1"/>
    <col min="6406" max="6407" width="2" bestFit="1" customWidth="1"/>
    <col min="6408" max="6408" width="3" bestFit="1" customWidth="1"/>
    <col min="6409" max="6425" width="2" customWidth="1"/>
    <col min="6426" max="6426" width="3" bestFit="1" customWidth="1"/>
    <col min="6427" max="6427" width="2.42578125" customWidth="1"/>
    <col min="6428" max="6428" width="24.42578125" bestFit="1" customWidth="1"/>
    <col min="6429" max="6429" width="14.140625" bestFit="1" customWidth="1"/>
    <col min="6430" max="6430" width="18.42578125" bestFit="1" customWidth="1"/>
    <col min="6431" max="6431" width="14.42578125" bestFit="1" customWidth="1"/>
    <col min="6656" max="6656" width="36" bestFit="1" customWidth="1"/>
    <col min="6657" max="6657" width="12.42578125" bestFit="1" customWidth="1"/>
    <col min="6658" max="6658" width="8.140625" bestFit="1" customWidth="1"/>
    <col min="6659" max="6659" width="36" bestFit="1" customWidth="1"/>
    <col min="6660" max="6660" width="2" bestFit="1" customWidth="1"/>
    <col min="6661" max="6661" width="3" bestFit="1" customWidth="1"/>
    <col min="6662" max="6663" width="2" bestFit="1" customWidth="1"/>
    <col min="6664" max="6664" width="3" bestFit="1" customWidth="1"/>
    <col min="6665" max="6681" width="2" customWidth="1"/>
    <col min="6682" max="6682" width="3" bestFit="1" customWidth="1"/>
    <col min="6683" max="6683" width="2.42578125" customWidth="1"/>
    <col min="6684" max="6684" width="24.42578125" bestFit="1" customWidth="1"/>
    <col min="6685" max="6685" width="14.140625" bestFit="1" customWidth="1"/>
    <col min="6686" max="6686" width="18.42578125" bestFit="1" customWidth="1"/>
    <col min="6687" max="6687" width="14.42578125" bestFit="1" customWidth="1"/>
    <col min="6912" max="6912" width="36" bestFit="1" customWidth="1"/>
    <col min="6913" max="6913" width="12.42578125" bestFit="1" customWidth="1"/>
    <col min="6914" max="6914" width="8.140625" bestFit="1" customWidth="1"/>
    <col min="6915" max="6915" width="36" bestFit="1" customWidth="1"/>
    <col min="6916" max="6916" width="2" bestFit="1" customWidth="1"/>
    <col min="6917" max="6917" width="3" bestFit="1" customWidth="1"/>
    <col min="6918" max="6919" width="2" bestFit="1" customWidth="1"/>
    <col min="6920" max="6920" width="3" bestFit="1" customWidth="1"/>
    <col min="6921" max="6937" width="2" customWidth="1"/>
    <col min="6938" max="6938" width="3" bestFit="1" customWidth="1"/>
    <col min="6939" max="6939" width="2.42578125" customWidth="1"/>
    <col min="6940" max="6940" width="24.42578125" bestFit="1" customWidth="1"/>
    <col min="6941" max="6941" width="14.140625" bestFit="1" customWidth="1"/>
    <col min="6942" max="6942" width="18.42578125" bestFit="1" customWidth="1"/>
    <col min="6943" max="6943" width="14.42578125" bestFit="1" customWidth="1"/>
    <col min="7168" max="7168" width="36" bestFit="1" customWidth="1"/>
    <col min="7169" max="7169" width="12.42578125" bestFit="1" customWidth="1"/>
    <col min="7170" max="7170" width="8.140625" bestFit="1" customWidth="1"/>
    <col min="7171" max="7171" width="36" bestFit="1" customWidth="1"/>
    <col min="7172" max="7172" width="2" bestFit="1" customWidth="1"/>
    <col min="7173" max="7173" width="3" bestFit="1" customWidth="1"/>
    <col min="7174" max="7175" width="2" bestFit="1" customWidth="1"/>
    <col min="7176" max="7176" width="3" bestFit="1" customWidth="1"/>
    <col min="7177" max="7193" width="2" customWidth="1"/>
    <col min="7194" max="7194" width="3" bestFit="1" customWidth="1"/>
    <col min="7195" max="7195" width="2.42578125" customWidth="1"/>
    <col min="7196" max="7196" width="24.42578125" bestFit="1" customWidth="1"/>
    <col min="7197" max="7197" width="14.140625" bestFit="1" customWidth="1"/>
    <col min="7198" max="7198" width="18.42578125" bestFit="1" customWidth="1"/>
    <col min="7199" max="7199" width="14.42578125" bestFit="1" customWidth="1"/>
    <col min="7424" max="7424" width="36" bestFit="1" customWidth="1"/>
    <col min="7425" max="7425" width="12.42578125" bestFit="1" customWidth="1"/>
    <col min="7426" max="7426" width="8.140625" bestFit="1" customWidth="1"/>
    <col min="7427" max="7427" width="36" bestFit="1" customWidth="1"/>
    <col min="7428" max="7428" width="2" bestFit="1" customWidth="1"/>
    <col min="7429" max="7429" width="3" bestFit="1" customWidth="1"/>
    <col min="7430" max="7431" width="2" bestFit="1" customWidth="1"/>
    <col min="7432" max="7432" width="3" bestFit="1" customWidth="1"/>
    <col min="7433" max="7449" width="2" customWidth="1"/>
    <col min="7450" max="7450" width="3" bestFit="1" customWidth="1"/>
    <col min="7451" max="7451" width="2.42578125" customWidth="1"/>
    <col min="7452" max="7452" width="24.42578125" bestFit="1" customWidth="1"/>
    <col min="7453" max="7453" width="14.140625" bestFit="1" customWidth="1"/>
    <col min="7454" max="7454" width="18.42578125" bestFit="1" customWidth="1"/>
    <col min="7455" max="7455" width="14.42578125" bestFit="1" customWidth="1"/>
    <col min="7680" max="7680" width="36" bestFit="1" customWidth="1"/>
    <col min="7681" max="7681" width="12.42578125" bestFit="1" customWidth="1"/>
    <col min="7682" max="7682" width="8.140625" bestFit="1" customWidth="1"/>
    <col min="7683" max="7683" width="36" bestFit="1" customWidth="1"/>
    <col min="7684" max="7684" width="2" bestFit="1" customWidth="1"/>
    <col min="7685" max="7685" width="3" bestFit="1" customWidth="1"/>
    <col min="7686" max="7687" width="2" bestFit="1" customWidth="1"/>
    <col min="7688" max="7688" width="3" bestFit="1" customWidth="1"/>
    <col min="7689" max="7705" width="2" customWidth="1"/>
    <col min="7706" max="7706" width="3" bestFit="1" customWidth="1"/>
    <col min="7707" max="7707" width="2.42578125" customWidth="1"/>
    <col min="7708" max="7708" width="24.42578125" bestFit="1" customWidth="1"/>
    <col min="7709" max="7709" width="14.140625" bestFit="1" customWidth="1"/>
    <col min="7710" max="7710" width="18.42578125" bestFit="1" customWidth="1"/>
    <col min="7711" max="7711" width="14.42578125" bestFit="1" customWidth="1"/>
    <col min="7936" max="7936" width="36" bestFit="1" customWidth="1"/>
    <col min="7937" max="7937" width="12.42578125" bestFit="1" customWidth="1"/>
    <col min="7938" max="7938" width="8.140625" bestFit="1" customWidth="1"/>
    <col min="7939" max="7939" width="36" bestFit="1" customWidth="1"/>
    <col min="7940" max="7940" width="2" bestFit="1" customWidth="1"/>
    <col min="7941" max="7941" width="3" bestFit="1" customWidth="1"/>
    <col min="7942" max="7943" width="2" bestFit="1" customWidth="1"/>
    <col min="7944" max="7944" width="3" bestFit="1" customWidth="1"/>
    <col min="7945" max="7961" width="2" customWidth="1"/>
    <col min="7962" max="7962" width="3" bestFit="1" customWidth="1"/>
    <col min="7963" max="7963" width="2.42578125" customWidth="1"/>
    <col min="7964" max="7964" width="24.42578125" bestFit="1" customWidth="1"/>
    <col min="7965" max="7965" width="14.140625" bestFit="1" customWidth="1"/>
    <col min="7966" max="7966" width="18.42578125" bestFit="1" customWidth="1"/>
    <col min="7967" max="7967" width="14.42578125" bestFit="1" customWidth="1"/>
    <col min="8192" max="8192" width="36" bestFit="1" customWidth="1"/>
    <col min="8193" max="8193" width="12.42578125" bestFit="1" customWidth="1"/>
    <col min="8194" max="8194" width="8.140625" bestFit="1" customWidth="1"/>
    <col min="8195" max="8195" width="36" bestFit="1" customWidth="1"/>
    <col min="8196" max="8196" width="2" bestFit="1" customWidth="1"/>
    <col min="8197" max="8197" width="3" bestFit="1" customWidth="1"/>
    <col min="8198" max="8199" width="2" bestFit="1" customWidth="1"/>
    <col min="8200" max="8200" width="3" bestFit="1" customWidth="1"/>
    <col min="8201" max="8217" width="2" customWidth="1"/>
    <col min="8218" max="8218" width="3" bestFit="1" customWidth="1"/>
    <col min="8219" max="8219" width="2.42578125" customWidth="1"/>
    <col min="8220" max="8220" width="24.42578125" bestFit="1" customWidth="1"/>
    <col min="8221" max="8221" width="14.140625" bestFit="1" customWidth="1"/>
    <col min="8222" max="8222" width="18.42578125" bestFit="1" customWidth="1"/>
    <col min="8223" max="8223" width="14.42578125" bestFit="1" customWidth="1"/>
    <col min="8448" max="8448" width="36" bestFit="1" customWidth="1"/>
    <col min="8449" max="8449" width="12.42578125" bestFit="1" customWidth="1"/>
    <col min="8450" max="8450" width="8.140625" bestFit="1" customWidth="1"/>
    <col min="8451" max="8451" width="36" bestFit="1" customWidth="1"/>
    <col min="8452" max="8452" width="2" bestFit="1" customWidth="1"/>
    <col min="8453" max="8453" width="3" bestFit="1" customWidth="1"/>
    <col min="8454" max="8455" width="2" bestFit="1" customWidth="1"/>
    <col min="8456" max="8456" width="3" bestFit="1" customWidth="1"/>
    <col min="8457" max="8473" width="2" customWidth="1"/>
    <col min="8474" max="8474" width="3" bestFit="1" customWidth="1"/>
    <col min="8475" max="8475" width="2.42578125" customWidth="1"/>
    <col min="8476" max="8476" width="24.42578125" bestFit="1" customWidth="1"/>
    <col min="8477" max="8477" width="14.140625" bestFit="1" customWidth="1"/>
    <col min="8478" max="8478" width="18.42578125" bestFit="1" customWidth="1"/>
    <col min="8479" max="8479" width="14.42578125" bestFit="1" customWidth="1"/>
    <col min="8704" max="8704" width="36" bestFit="1" customWidth="1"/>
    <col min="8705" max="8705" width="12.42578125" bestFit="1" customWidth="1"/>
    <col min="8706" max="8706" width="8.140625" bestFit="1" customWidth="1"/>
    <col min="8707" max="8707" width="36" bestFit="1" customWidth="1"/>
    <col min="8708" max="8708" width="2" bestFit="1" customWidth="1"/>
    <col min="8709" max="8709" width="3" bestFit="1" customWidth="1"/>
    <col min="8710" max="8711" width="2" bestFit="1" customWidth="1"/>
    <col min="8712" max="8712" width="3" bestFit="1" customWidth="1"/>
    <col min="8713" max="8729" width="2" customWidth="1"/>
    <col min="8730" max="8730" width="3" bestFit="1" customWidth="1"/>
    <col min="8731" max="8731" width="2.42578125" customWidth="1"/>
    <col min="8732" max="8732" width="24.42578125" bestFit="1" customWidth="1"/>
    <col min="8733" max="8733" width="14.140625" bestFit="1" customWidth="1"/>
    <col min="8734" max="8734" width="18.42578125" bestFit="1" customWidth="1"/>
    <col min="8735" max="8735" width="14.42578125" bestFit="1" customWidth="1"/>
    <col min="8960" max="8960" width="36" bestFit="1" customWidth="1"/>
    <col min="8961" max="8961" width="12.42578125" bestFit="1" customWidth="1"/>
    <col min="8962" max="8962" width="8.140625" bestFit="1" customWidth="1"/>
    <col min="8963" max="8963" width="36" bestFit="1" customWidth="1"/>
    <col min="8964" max="8964" width="2" bestFit="1" customWidth="1"/>
    <col min="8965" max="8965" width="3" bestFit="1" customWidth="1"/>
    <col min="8966" max="8967" width="2" bestFit="1" customWidth="1"/>
    <col min="8968" max="8968" width="3" bestFit="1" customWidth="1"/>
    <col min="8969" max="8985" width="2" customWidth="1"/>
    <col min="8986" max="8986" width="3" bestFit="1" customWidth="1"/>
    <col min="8987" max="8987" width="2.42578125" customWidth="1"/>
    <col min="8988" max="8988" width="24.42578125" bestFit="1" customWidth="1"/>
    <col min="8989" max="8989" width="14.140625" bestFit="1" customWidth="1"/>
    <col min="8990" max="8990" width="18.42578125" bestFit="1" customWidth="1"/>
    <col min="8991" max="8991" width="14.42578125" bestFit="1" customWidth="1"/>
    <col min="9216" max="9216" width="36" bestFit="1" customWidth="1"/>
    <col min="9217" max="9217" width="12.42578125" bestFit="1" customWidth="1"/>
    <col min="9218" max="9218" width="8.140625" bestFit="1" customWidth="1"/>
    <col min="9219" max="9219" width="36" bestFit="1" customWidth="1"/>
    <col min="9220" max="9220" width="2" bestFit="1" customWidth="1"/>
    <col min="9221" max="9221" width="3" bestFit="1" customWidth="1"/>
    <col min="9222" max="9223" width="2" bestFit="1" customWidth="1"/>
    <col min="9224" max="9224" width="3" bestFit="1" customWidth="1"/>
    <col min="9225" max="9241" width="2" customWidth="1"/>
    <col min="9242" max="9242" width="3" bestFit="1" customWidth="1"/>
    <col min="9243" max="9243" width="2.42578125" customWidth="1"/>
    <col min="9244" max="9244" width="24.42578125" bestFit="1" customWidth="1"/>
    <col min="9245" max="9245" width="14.140625" bestFit="1" customWidth="1"/>
    <col min="9246" max="9246" width="18.42578125" bestFit="1" customWidth="1"/>
    <col min="9247" max="9247" width="14.42578125" bestFit="1" customWidth="1"/>
    <col min="9472" max="9472" width="36" bestFit="1" customWidth="1"/>
    <col min="9473" max="9473" width="12.42578125" bestFit="1" customWidth="1"/>
    <col min="9474" max="9474" width="8.140625" bestFit="1" customWidth="1"/>
    <col min="9475" max="9475" width="36" bestFit="1" customWidth="1"/>
    <col min="9476" max="9476" width="2" bestFit="1" customWidth="1"/>
    <col min="9477" max="9477" width="3" bestFit="1" customWidth="1"/>
    <col min="9478" max="9479" width="2" bestFit="1" customWidth="1"/>
    <col min="9480" max="9480" width="3" bestFit="1" customWidth="1"/>
    <col min="9481" max="9497" width="2" customWidth="1"/>
    <col min="9498" max="9498" width="3" bestFit="1" customWidth="1"/>
    <col min="9499" max="9499" width="2.42578125" customWidth="1"/>
    <col min="9500" max="9500" width="24.42578125" bestFit="1" customWidth="1"/>
    <col min="9501" max="9501" width="14.140625" bestFit="1" customWidth="1"/>
    <col min="9502" max="9502" width="18.42578125" bestFit="1" customWidth="1"/>
    <col min="9503" max="9503" width="14.42578125" bestFit="1" customWidth="1"/>
    <col min="9728" max="9728" width="36" bestFit="1" customWidth="1"/>
    <col min="9729" max="9729" width="12.42578125" bestFit="1" customWidth="1"/>
    <col min="9730" max="9730" width="8.140625" bestFit="1" customWidth="1"/>
    <col min="9731" max="9731" width="36" bestFit="1" customWidth="1"/>
    <col min="9732" max="9732" width="2" bestFit="1" customWidth="1"/>
    <col min="9733" max="9733" width="3" bestFit="1" customWidth="1"/>
    <col min="9734" max="9735" width="2" bestFit="1" customWidth="1"/>
    <col min="9736" max="9736" width="3" bestFit="1" customWidth="1"/>
    <col min="9737" max="9753" width="2" customWidth="1"/>
    <col min="9754" max="9754" width="3" bestFit="1" customWidth="1"/>
    <col min="9755" max="9755" width="2.42578125" customWidth="1"/>
    <col min="9756" max="9756" width="24.42578125" bestFit="1" customWidth="1"/>
    <col min="9757" max="9757" width="14.140625" bestFit="1" customWidth="1"/>
    <col min="9758" max="9758" width="18.42578125" bestFit="1" customWidth="1"/>
    <col min="9759" max="9759" width="14.42578125" bestFit="1" customWidth="1"/>
    <col min="9984" max="9984" width="36" bestFit="1" customWidth="1"/>
    <col min="9985" max="9985" width="12.42578125" bestFit="1" customWidth="1"/>
    <col min="9986" max="9986" width="8.140625" bestFit="1" customWidth="1"/>
    <col min="9987" max="9987" width="36" bestFit="1" customWidth="1"/>
    <col min="9988" max="9988" width="2" bestFit="1" customWidth="1"/>
    <col min="9989" max="9989" width="3" bestFit="1" customWidth="1"/>
    <col min="9990" max="9991" width="2" bestFit="1" customWidth="1"/>
    <col min="9992" max="9992" width="3" bestFit="1" customWidth="1"/>
    <col min="9993" max="10009" width="2" customWidth="1"/>
    <col min="10010" max="10010" width="3" bestFit="1" customWidth="1"/>
    <col min="10011" max="10011" width="2.42578125" customWidth="1"/>
    <col min="10012" max="10012" width="24.42578125" bestFit="1" customWidth="1"/>
    <col min="10013" max="10013" width="14.140625" bestFit="1" customWidth="1"/>
    <col min="10014" max="10014" width="18.42578125" bestFit="1" customWidth="1"/>
    <col min="10015" max="10015" width="14.42578125" bestFit="1" customWidth="1"/>
    <col min="10240" max="10240" width="36" bestFit="1" customWidth="1"/>
    <col min="10241" max="10241" width="12.42578125" bestFit="1" customWidth="1"/>
    <col min="10242" max="10242" width="8.140625" bestFit="1" customWidth="1"/>
    <col min="10243" max="10243" width="36" bestFit="1" customWidth="1"/>
    <col min="10244" max="10244" width="2" bestFit="1" customWidth="1"/>
    <col min="10245" max="10245" width="3" bestFit="1" customWidth="1"/>
    <col min="10246" max="10247" width="2" bestFit="1" customWidth="1"/>
    <col min="10248" max="10248" width="3" bestFit="1" customWidth="1"/>
    <col min="10249" max="10265" width="2" customWidth="1"/>
    <col min="10266" max="10266" width="3" bestFit="1" customWidth="1"/>
    <col min="10267" max="10267" width="2.42578125" customWidth="1"/>
    <col min="10268" max="10268" width="24.42578125" bestFit="1" customWidth="1"/>
    <col min="10269" max="10269" width="14.140625" bestFit="1" customWidth="1"/>
    <col min="10270" max="10270" width="18.42578125" bestFit="1" customWidth="1"/>
    <col min="10271" max="10271" width="14.42578125" bestFit="1" customWidth="1"/>
    <col min="10496" max="10496" width="36" bestFit="1" customWidth="1"/>
    <col min="10497" max="10497" width="12.42578125" bestFit="1" customWidth="1"/>
    <col min="10498" max="10498" width="8.140625" bestFit="1" customWidth="1"/>
    <col min="10499" max="10499" width="36" bestFit="1" customWidth="1"/>
    <col min="10500" max="10500" width="2" bestFit="1" customWidth="1"/>
    <col min="10501" max="10501" width="3" bestFit="1" customWidth="1"/>
    <col min="10502" max="10503" width="2" bestFit="1" customWidth="1"/>
    <col min="10504" max="10504" width="3" bestFit="1" customWidth="1"/>
    <col min="10505" max="10521" width="2" customWidth="1"/>
    <col min="10522" max="10522" width="3" bestFit="1" customWidth="1"/>
    <col min="10523" max="10523" width="2.42578125" customWidth="1"/>
    <col min="10524" max="10524" width="24.42578125" bestFit="1" customWidth="1"/>
    <col min="10525" max="10525" width="14.140625" bestFit="1" customWidth="1"/>
    <col min="10526" max="10526" width="18.42578125" bestFit="1" customWidth="1"/>
    <col min="10527" max="10527" width="14.42578125" bestFit="1" customWidth="1"/>
    <col min="10752" max="10752" width="36" bestFit="1" customWidth="1"/>
    <col min="10753" max="10753" width="12.42578125" bestFit="1" customWidth="1"/>
    <col min="10754" max="10754" width="8.140625" bestFit="1" customWidth="1"/>
    <col min="10755" max="10755" width="36" bestFit="1" customWidth="1"/>
    <col min="10756" max="10756" width="2" bestFit="1" customWidth="1"/>
    <col min="10757" max="10757" width="3" bestFit="1" customWidth="1"/>
    <col min="10758" max="10759" width="2" bestFit="1" customWidth="1"/>
    <col min="10760" max="10760" width="3" bestFit="1" customWidth="1"/>
    <col min="10761" max="10777" width="2" customWidth="1"/>
    <col min="10778" max="10778" width="3" bestFit="1" customWidth="1"/>
    <col min="10779" max="10779" width="2.42578125" customWidth="1"/>
    <col min="10780" max="10780" width="24.42578125" bestFit="1" customWidth="1"/>
    <col min="10781" max="10781" width="14.140625" bestFit="1" customWidth="1"/>
    <col min="10782" max="10782" width="18.42578125" bestFit="1" customWidth="1"/>
    <col min="10783" max="10783" width="14.42578125" bestFit="1" customWidth="1"/>
    <col min="11008" max="11008" width="36" bestFit="1" customWidth="1"/>
    <col min="11009" max="11009" width="12.42578125" bestFit="1" customWidth="1"/>
    <col min="11010" max="11010" width="8.140625" bestFit="1" customWidth="1"/>
    <col min="11011" max="11011" width="36" bestFit="1" customWidth="1"/>
    <col min="11012" max="11012" width="2" bestFit="1" customWidth="1"/>
    <col min="11013" max="11013" width="3" bestFit="1" customWidth="1"/>
    <col min="11014" max="11015" width="2" bestFit="1" customWidth="1"/>
    <col min="11016" max="11016" width="3" bestFit="1" customWidth="1"/>
    <col min="11017" max="11033" width="2" customWidth="1"/>
    <col min="11034" max="11034" width="3" bestFit="1" customWidth="1"/>
    <col min="11035" max="11035" width="2.42578125" customWidth="1"/>
    <col min="11036" max="11036" width="24.42578125" bestFit="1" customWidth="1"/>
    <col min="11037" max="11037" width="14.140625" bestFit="1" customWidth="1"/>
    <col min="11038" max="11038" width="18.42578125" bestFit="1" customWidth="1"/>
    <col min="11039" max="11039" width="14.42578125" bestFit="1" customWidth="1"/>
    <col min="11264" max="11264" width="36" bestFit="1" customWidth="1"/>
    <col min="11265" max="11265" width="12.42578125" bestFit="1" customWidth="1"/>
    <col min="11266" max="11266" width="8.140625" bestFit="1" customWidth="1"/>
    <col min="11267" max="11267" width="36" bestFit="1" customWidth="1"/>
    <col min="11268" max="11268" width="2" bestFit="1" customWidth="1"/>
    <col min="11269" max="11269" width="3" bestFit="1" customWidth="1"/>
    <col min="11270" max="11271" width="2" bestFit="1" customWidth="1"/>
    <col min="11272" max="11272" width="3" bestFit="1" customWidth="1"/>
    <col min="11273" max="11289" width="2" customWidth="1"/>
    <col min="11290" max="11290" width="3" bestFit="1" customWidth="1"/>
    <col min="11291" max="11291" width="2.42578125" customWidth="1"/>
    <col min="11292" max="11292" width="24.42578125" bestFit="1" customWidth="1"/>
    <col min="11293" max="11293" width="14.140625" bestFit="1" customWidth="1"/>
    <col min="11294" max="11294" width="18.42578125" bestFit="1" customWidth="1"/>
    <col min="11295" max="11295" width="14.42578125" bestFit="1" customWidth="1"/>
    <col min="11520" max="11520" width="36" bestFit="1" customWidth="1"/>
    <col min="11521" max="11521" width="12.42578125" bestFit="1" customWidth="1"/>
    <col min="11522" max="11522" width="8.140625" bestFit="1" customWidth="1"/>
    <col min="11523" max="11523" width="36" bestFit="1" customWidth="1"/>
    <col min="11524" max="11524" width="2" bestFit="1" customWidth="1"/>
    <col min="11525" max="11525" width="3" bestFit="1" customWidth="1"/>
    <col min="11526" max="11527" width="2" bestFit="1" customWidth="1"/>
    <col min="11528" max="11528" width="3" bestFit="1" customWidth="1"/>
    <col min="11529" max="11545" width="2" customWidth="1"/>
    <col min="11546" max="11546" width="3" bestFit="1" customWidth="1"/>
    <col min="11547" max="11547" width="2.42578125" customWidth="1"/>
    <col min="11548" max="11548" width="24.42578125" bestFit="1" customWidth="1"/>
    <col min="11549" max="11549" width="14.140625" bestFit="1" customWidth="1"/>
    <col min="11550" max="11550" width="18.42578125" bestFit="1" customWidth="1"/>
    <col min="11551" max="11551" width="14.42578125" bestFit="1" customWidth="1"/>
    <col min="11776" max="11776" width="36" bestFit="1" customWidth="1"/>
    <col min="11777" max="11777" width="12.42578125" bestFit="1" customWidth="1"/>
    <col min="11778" max="11778" width="8.140625" bestFit="1" customWidth="1"/>
    <col min="11779" max="11779" width="36" bestFit="1" customWidth="1"/>
    <col min="11780" max="11780" width="2" bestFit="1" customWidth="1"/>
    <col min="11781" max="11781" width="3" bestFit="1" customWidth="1"/>
    <col min="11782" max="11783" width="2" bestFit="1" customWidth="1"/>
    <col min="11784" max="11784" width="3" bestFit="1" customWidth="1"/>
    <col min="11785" max="11801" width="2" customWidth="1"/>
    <col min="11802" max="11802" width="3" bestFit="1" customWidth="1"/>
    <col min="11803" max="11803" width="2.42578125" customWidth="1"/>
    <col min="11804" max="11804" width="24.42578125" bestFit="1" customWidth="1"/>
    <col min="11805" max="11805" width="14.140625" bestFit="1" customWidth="1"/>
    <col min="11806" max="11806" width="18.42578125" bestFit="1" customWidth="1"/>
    <col min="11807" max="11807" width="14.42578125" bestFit="1" customWidth="1"/>
    <col min="12032" max="12032" width="36" bestFit="1" customWidth="1"/>
    <col min="12033" max="12033" width="12.42578125" bestFit="1" customWidth="1"/>
    <col min="12034" max="12034" width="8.140625" bestFit="1" customWidth="1"/>
    <col min="12035" max="12035" width="36" bestFit="1" customWidth="1"/>
    <col min="12036" max="12036" width="2" bestFit="1" customWidth="1"/>
    <col min="12037" max="12037" width="3" bestFit="1" customWidth="1"/>
    <col min="12038" max="12039" width="2" bestFit="1" customWidth="1"/>
    <col min="12040" max="12040" width="3" bestFit="1" customWidth="1"/>
    <col min="12041" max="12057" width="2" customWidth="1"/>
    <col min="12058" max="12058" width="3" bestFit="1" customWidth="1"/>
    <col min="12059" max="12059" width="2.42578125" customWidth="1"/>
    <col min="12060" max="12060" width="24.42578125" bestFit="1" customWidth="1"/>
    <col min="12061" max="12061" width="14.140625" bestFit="1" customWidth="1"/>
    <col min="12062" max="12062" width="18.42578125" bestFit="1" customWidth="1"/>
    <col min="12063" max="12063" width="14.42578125" bestFit="1" customWidth="1"/>
    <col min="12288" max="12288" width="36" bestFit="1" customWidth="1"/>
    <col min="12289" max="12289" width="12.42578125" bestFit="1" customWidth="1"/>
    <col min="12290" max="12290" width="8.140625" bestFit="1" customWidth="1"/>
    <col min="12291" max="12291" width="36" bestFit="1" customWidth="1"/>
    <col min="12292" max="12292" width="2" bestFit="1" customWidth="1"/>
    <col min="12293" max="12293" width="3" bestFit="1" customWidth="1"/>
    <col min="12294" max="12295" width="2" bestFit="1" customWidth="1"/>
    <col min="12296" max="12296" width="3" bestFit="1" customWidth="1"/>
    <col min="12297" max="12313" width="2" customWidth="1"/>
    <col min="12314" max="12314" width="3" bestFit="1" customWidth="1"/>
    <col min="12315" max="12315" width="2.42578125" customWidth="1"/>
    <col min="12316" max="12316" width="24.42578125" bestFit="1" customWidth="1"/>
    <col min="12317" max="12317" width="14.140625" bestFit="1" customWidth="1"/>
    <col min="12318" max="12318" width="18.42578125" bestFit="1" customWidth="1"/>
    <col min="12319" max="12319" width="14.42578125" bestFit="1" customWidth="1"/>
    <col min="12544" max="12544" width="36" bestFit="1" customWidth="1"/>
    <col min="12545" max="12545" width="12.42578125" bestFit="1" customWidth="1"/>
    <col min="12546" max="12546" width="8.140625" bestFit="1" customWidth="1"/>
    <col min="12547" max="12547" width="36" bestFit="1" customWidth="1"/>
    <col min="12548" max="12548" width="2" bestFit="1" customWidth="1"/>
    <col min="12549" max="12549" width="3" bestFit="1" customWidth="1"/>
    <col min="12550" max="12551" width="2" bestFit="1" customWidth="1"/>
    <col min="12552" max="12552" width="3" bestFit="1" customWidth="1"/>
    <col min="12553" max="12569" width="2" customWidth="1"/>
    <col min="12570" max="12570" width="3" bestFit="1" customWidth="1"/>
    <col min="12571" max="12571" width="2.42578125" customWidth="1"/>
    <col min="12572" max="12572" width="24.42578125" bestFit="1" customWidth="1"/>
    <col min="12573" max="12573" width="14.140625" bestFit="1" customWidth="1"/>
    <col min="12574" max="12574" width="18.42578125" bestFit="1" customWidth="1"/>
    <col min="12575" max="12575" width="14.42578125" bestFit="1" customWidth="1"/>
    <col min="12800" max="12800" width="36" bestFit="1" customWidth="1"/>
    <col min="12801" max="12801" width="12.42578125" bestFit="1" customWidth="1"/>
    <col min="12802" max="12802" width="8.140625" bestFit="1" customWidth="1"/>
    <col min="12803" max="12803" width="36" bestFit="1" customWidth="1"/>
    <col min="12804" max="12804" width="2" bestFit="1" customWidth="1"/>
    <col min="12805" max="12805" width="3" bestFit="1" customWidth="1"/>
    <col min="12806" max="12807" width="2" bestFit="1" customWidth="1"/>
    <col min="12808" max="12808" width="3" bestFit="1" customWidth="1"/>
    <col min="12809" max="12825" width="2" customWidth="1"/>
    <col min="12826" max="12826" width="3" bestFit="1" customWidth="1"/>
    <col min="12827" max="12827" width="2.42578125" customWidth="1"/>
    <col min="12828" max="12828" width="24.42578125" bestFit="1" customWidth="1"/>
    <col min="12829" max="12829" width="14.140625" bestFit="1" customWidth="1"/>
    <col min="12830" max="12830" width="18.42578125" bestFit="1" customWidth="1"/>
    <col min="12831" max="12831" width="14.42578125" bestFit="1" customWidth="1"/>
    <col min="13056" max="13056" width="36" bestFit="1" customWidth="1"/>
    <col min="13057" max="13057" width="12.42578125" bestFit="1" customWidth="1"/>
    <col min="13058" max="13058" width="8.140625" bestFit="1" customWidth="1"/>
    <col min="13059" max="13059" width="36" bestFit="1" customWidth="1"/>
    <col min="13060" max="13060" width="2" bestFit="1" customWidth="1"/>
    <col min="13061" max="13061" width="3" bestFit="1" customWidth="1"/>
    <col min="13062" max="13063" width="2" bestFit="1" customWidth="1"/>
    <col min="13064" max="13064" width="3" bestFit="1" customWidth="1"/>
    <col min="13065" max="13081" width="2" customWidth="1"/>
    <col min="13082" max="13082" width="3" bestFit="1" customWidth="1"/>
    <col min="13083" max="13083" width="2.42578125" customWidth="1"/>
    <col min="13084" max="13084" width="24.42578125" bestFit="1" customWidth="1"/>
    <col min="13085" max="13085" width="14.140625" bestFit="1" customWidth="1"/>
    <col min="13086" max="13086" width="18.42578125" bestFit="1" customWidth="1"/>
    <col min="13087" max="13087" width="14.42578125" bestFit="1" customWidth="1"/>
    <col min="13312" max="13312" width="36" bestFit="1" customWidth="1"/>
    <col min="13313" max="13313" width="12.42578125" bestFit="1" customWidth="1"/>
    <col min="13314" max="13314" width="8.140625" bestFit="1" customWidth="1"/>
    <col min="13315" max="13315" width="36" bestFit="1" customWidth="1"/>
    <col min="13316" max="13316" width="2" bestFit="1" customWidth="1"/>
    <col min="13317" max="13317" width="3" bestFit="1" customWidth="1"/>
    <col min="13318" max="13319" width="2" bestFit="1" customWidth="1"/>
    <col min="13320" max="13320" width="3" bestFit="1" customWidth="1"/>
    <col min="13321" max="13337" width="2" customWidth="1"/>
    <col min="13338" max="13338" width="3" bestFit="1" customWidth="1"/>
    <col min="13339" max="13339" width="2.42578125" customWidth="1"/>
    <col min="13340" max="13340" width="24.42578125" bestFit="1" customWidth="1"/>
    <col min="13341" max="13341" width="14.140625" bestFit="1" customWidth="1"/>
    <col min="13342" max="13342" width="18.42578125" bestFit="1" customWidth="1"/>
    <col min="13343" max="13343" width="14.42578125" bestFit="1" customWidth="1"/>
    <col min="13568" max="13568" width="36" bestFit="1" customWidth="1"/>
    <col min="13569" max="13569" width="12.42578125" bestFit="1" customWidth="1"/>
    <col min="13570" max="13570" width="8.140625" bestFit="1" customWidth="1"/>
    <col min="13571" max="13571" width="36" bestFit="1" customWidth="1"/>
    <col min="13572" max="13572" width="2" bestFit="1" customWidth="1"/>
    <col min="13573" max="13573" width="3" bestFit="1" customWidth="1"/>
    <col min="13574" max="13575" width="2" bestFit="1" customWidth="1"/>
    <col min="13576" max="13576" width="3" bestFit="1" customWidth="1"/>
    <col min="13577" max="13593" width="2" customWidth="1"/>
    <col min="13594" max="13594" width="3" bestFit="1" customWidth="1"/>
    <col min="13595" max="13595" width="2.42578125" customWidth="1"/>
    <col min="13596" max="13596" width="24.42578125" bestFit="1" customWidth="1"/>
    <col min="13597" max="13597" width="14.140625" bestFit="1" customWidth="1"/>
    <col min="13598" max="13598" width="18.42578125" bestFit="1" customWidth="1"/>
    <col min="13599" max="13599" width="14.42578125" bestFit="1" customWidth="1"/>
    <col min="13824" max="13824" width="36" bestFit="1" customWidth="1"/>
    <col min="13825" max="13825" width="12.42578125" bestFit="1" customWidth="1"/>
    <col min="13826" max="13826" width="8.140625" bestFit="1" customWidth="1"/>
    <col min="13827" max="13827" width="36" bestFit="1" customWidth="1"/>
    <col min="13828" max="13828" width="2" bestFit="1" customWidth="1"/>
    <col min="13829" max="13829" width="3" bestFit="1" customWidth="1"/>
    <col min="13830" max="13831" width="2" bestFit="1" customWidth="1"/>
    <col min="13832" max="13832" width="3" bestFit="1" customWidth="1"/>
    <col min="13833" max="13849" width="2" customWidth="1"/>
    <col min="13850" max="13850" width="3" bestFit="1" customWidth="1"/>
    <col min="13851" max="13851" width="2.42578125" customWidth="1"/>
    <col min="13852" max="13852" width="24.42578125" bestFit="1" customWidth="1"/>
    <col min="13853" max="13853" width="14.140625" bestFit="1" customWidth="1"/>
    <col min="13854" max="13854" width="18.42578125" bestFit="1" customWidth="1"/>
    <col min="13855" max="13855" width="14.42578125" bestFit="1" customWidth="1"/>
    <col min="14080" max="14080" width="36" bestFit="1" customWidth="1"/>
    <col min="14081" max="14081" width="12.42578125" bestFit="1" customWidth="1"/>
    <col min="14082" max="14082" width="8.140625" bestFit="1" customWidth="1"/>
    <col min="14083" max="14083" width="36" bestFit="1" customWidth="1"/>
    <col min="14084" max="14084" width="2" bestFit="1" customWidth="1"/>
    <col min="14085" max="14085" width="3" bestFit="1" customWidth="1"/>
    <col min="14086" max="14087" width="2" bestFit="1" customWidth="1"/>
    <col min="14088" max="14088" width="3" bestFit="1" customWidth="1"/>
    <col min="14089" max="14105" width="2" customWidth="1"/>
    <col min="14106" max="14106" width="3" bestFit="1" customWidth="1"/>
    <col min="14107" max="14107" width="2.42578125" customWidth="1"/>
    <col min="14108" max="14108" width="24.42578125" bestFit="1" customWidth="1"/>
    <col min="14109" max="14109" width="14.140625" bestFit="1" customWidth="1"/>
    <col min="14110" max="14110" width="18.42578125" bestFit="1" customWidth="1"/>
    <col min="14111" max="14111" width="14.42578125" bestFit="1" customWidth="1"/>
    <col min="14336" max="14336" width="36" bestFit="1" customWidth="1"/>
    <col min="14337" max="14337" width="12.42578125" bestFit="1" customWidth="1"/>
    <col min="14338" max="14338" width="8.140625" bestFit="1" customWidth="1"/>
    <col min="14339" max="14339" width="36" bestFit="1" customWidth="1"/>
    <col min="14340" max="14340" width="2" bestFit="1" customWidth="1"/>
    <col min="14341" max="14341" width="3" bestFit="1" customWidth="1"/>
    <col min="14342" max="14343" width="2" bestFit="1" customWidth="1"/>
    <col min="14344" max="14344" width="3" bestFit="1" customWidth="1"/>
    <col min="14345" max="14361" width="2" customWidth="1"/>
    <col min="14362" max="14362" width="3" bestFit="1" customWidth="1"/>
    <col min="14363" max="14363" width="2.42578125" customWidth="1"/>
    <col min="14364" max="14364" width="24.42578125" bestFit="1" customWidth="1"/>
    <col min="14365" max="14365" width="14.140625" bestFit="1" customWidth="1"/>
    <col min="14366" max="14366" width="18.42578125" bestFit="1" customWidth="1"/>
    <col min="14367" max="14367" width="14.42578125" bestFit="1" customWidth="1"/>
    <col min="14592" max="14592" width="36" bestFit="1" customWidth="1"/>
    <col min="14593" max="14593" width="12.42578125" bestFit="1" customWidth="1"/>
    <col min="14594" max="14594" width="8.140625" bestFit="1" customWidth="1"/>
    <col min="14595" max="14595" width="36" bestFit="1" customWidth="1"/>
    <col min="14596" max="14596" width="2" bestFit="1" customWidth="1"/>
    <col min="14597" max="14597" width="3" bestFit="1" customWidth="1"/>
    <col min="14598" max="14599" width="2" bestFit="1" customWidth="1"/>
    <col min="14600" max="14600" width="3" bestFit="1" customWidth="1"/>
    <col min="14601" max="14617" width="2" customWidth="1"/>
    <col min="14618" max="14618" width="3" bestFit="1" customWidth="1"/>
    <col min="14619" max="14619" width="2.42578125" customWidth="1"/>
    <col min="14620" max="14620" width="24.42578125" bestFit="1" customWidth="1"/>
    <col min="14621" max="14621" width="14.140625" bestFit="1" customWidth="1"/>
    <col min="14622" max="14622" width="18.42578125" bestFit="1" customWidth="1"/>
    <col min="14623" max="14623" width="14.42578125" bestFit="1" customWidth="1"/>
    <col min="14848" max="14848" width="36" bestFit="1" customWidth="1"/>
    <col min="14849" max="14849" width="12.42578125" bestFit="1" customWidth="1"/>
    <col min="14850" max="14850" width="8.140625" bestFit="1" customWidth="1"/>
    <col min="14851" max="14851" width="36" bestFit="1" customWidth="1"/>
    <col min="14852" max="14852" width="2" bestFit="1" customWidth="1"/>
    <col min="14853" max="14853" width="3" bestFit="1" customWidth="1"/>
    <col min="14854" max="14855" width="2" bestFit="1" customWidth="1"/>
    <col min="14856" max="14856" width="3" bestFit="1" customWidth="1"/>
    <col min="14857" max="14873" width="2" customWidth="1"/>
    <col min="14874" max="14874" width="3" bestFit="1" customWidth="1"/>
    <col min="14875" max="14875" width="2.42578125" customWidth="1"/>
    <col min="14876" max="14876" width="24.42578125" bestFit="1" customWidth="1"/>
    <col min="14877" max="14877" width="14.140625" bestFit="1" customWidth="1"/>
    <col min="14878" max="14878" width="18.42578125" bestFit="1" customWidth="1"/>
    <col min="14879" max="14879" width="14.42578125" bestFit="1" customWidth="1"/>
    <col min="15104" max="15104" width="36" bestFit="1" customWidth="1"/>
    <col min="15105" max="15105" width="12.42578125" bestFit="1" customWidth="1"/>
    <col min="15106" max="15106" width="8.140625" bestFit="1" customWidth="1"/>
    <col min="15107" max="15107" width="36" bestFit="1" customWidth="1"/>
    <col min="15108" max="15108" width="2" bestFit="1" customWidth="1"/>
    <col min="15109" max="15109" width="3" bestFit="1" customWidth="1"/>
    <col min="15110" max="15111" width="2" bestFit="1" customWidth="1"/>
    <col min="15112" max="15112" width="3" bestFit="1" customWidth="1"/>
    <col min="15113" max="15129" width="2" customWidth="1"/>
    <col min="15130" max="15130" width="3" bestFit="1" customWidth="1"/>
    <col min="15131" max="15131" width="2.42578125" customWidth="1"/>
    <col min="15132" max="15132" width="24.42578125" bestFit="1" customWidth="1"/>
    <col min="15133" max="15133" width="14.140625" bestFit="1" customWidth="1"/>
    <col min="15134" max="15134" width="18.42578125" bestFit="1" customWidth="1"/>
    <col min="15135" max="15135" width="14.42578125" bestFit="1" customWidth="1"/>
    <col min="15360" max="15360" width="36" bestFit="1" customWidth="1"/>
    <col min="15361" max="15361" width="12.42578125" bestFit="1" customWidth="1"/>
    <col min="15362" max="15362" width="8.140625" bestFit="1" customWidth="1"/>
    <col min="15363" max="15363" width="36" bestFit="1" customWidth="1"/>
    <col min="15364" max="15364" width="2" bestFit="1" customWidth="1"/>
    <col min="15365" max="15365" width="3" bestFit="1" customWidth="1"/>
    <col min="15366" max="15367" width="2" bestFit="1" customWidth="1"/>
    <col min="15368" max="15368" width="3" bestFit="1" customWidth="1"/>
    <col min="15369" max="15385" width="2" customWidth="1"/>
    <col min="15386" max="15386" width="3" bestFit="1" customWidth="1"/>
    <col min="15387" max="15387" width="2.42578125" customWidth="1"/>
    <col min="15388" max="15388" width="24.42578125" bestFit="1" customWidth="1"/>
    <col min="15389" max="15389" width="14.140625" bestFit="1" customWidth="1"/>
    <col min="15390" max="15390" width="18.42578125" bestFit="1" customWidth="1"/>
    <col min="15391" max="15391" width="14.42578125" bestFit="1" customWidth="1"/>
    <col min="15616" max="15616" width="36" bestFit="1" customWidth="1"/>
    <col min="15617" max="15617" width="12.42578125" bestFit="1" customWidth="1"/>
    <col min="15618" max="15618" width="8.140625" bestFit="1" customWidth="1"/>
    <col min="15619" max="15619" width="36" bestFit="1" customWidth="1"/>
    <col min="15620" max="15620" width="2" bestFit="1" customWidth="1"/>
    <col min="15621" max="15621" width="3" bestFit="1" customWidth="1"/>
    <col min="15622" max="15623" width="2" bestFit="1" customWidth="1"/>
    <col min="15624" max="15624" width="3" bestFit="1" customWidth="1"/>
    <col min="15625" max="15641" width="2" customWidth="1"/>
    <col min="15642" max="15642" width="3" bestFit="1" customWidth="1"/>
    <col min="15643" max="15643" width="2.42578125" customWidth="1"/>
    <col min="15644" max="15644" width="24.42578125" bestFit="1" customWidth="1"/>
    <col min="15645" max="15645" width="14.140625" bestFit="1" customWidth="1"/>
    <col min="15646" max="15646" width="18.42578125" bestFit="1" customWidth="1"/>
    <col min="15647" max="15647" width="14.42578125" bestFit="1" customWidth="1"/>
    <col min="15872" max="15872" width="36" bestFit="1" customWidth="1"/>
    <col min="15873" max="15873" width="12.42578125" bestFit="1" customWidth="1"/>
    <col min="15874" max="15874" width="8.140625" bestFit="1" customWidth="1"/>
    <col min="15875" max="15875" width="36" bestFit="1" customWidth="1"/>
    <col min="15876" max="15876" width="2" bestFit="1" customWidth="1"/>
    <col min="15877" max="15877" width="3" bestFit="1" customWidth="1"/>
    <col min="15878" max="15879" width="2" bestFit="1" customWidth="1"/>
    <col min="15880" max="15880" width="3" bestFit="1" customWidth="1"/>
    <col min="15881" max="15897" width="2" customWidth="1"/>
    <col min="15898" max="15898" width="3" bestFit="1" customWidth="1"/>
    <col min="15899" max="15899" width="2.42578125" customWidth="1"/>
    <col min="15900" max="15900" width="24.42578125" bestFit="1" customWidth="1"/>
    <col min="15901" max="15901" width="14.140625" bestFit="1" customWidth="1"/>
    <col min="15902" max="15902" width="18.42578125" bestFit="1" customWidth="1"/>
    <col min="15903" max="15903" width="14.42578125" bestFit="1" customWidth="1"/>
    <col min="16128" max="16128" width="36" bestFit="1" customWidth="1"/>
    <col min="16129" max="16129" width="12.42578125" bestFit="1" customWidth="1"/>
    <col min="16130" max="16130" width="8.140625" bestFit="1" customWidth="1"/>
    <col min="16131" max="16131" width="36" bestFit="1" customWidth="1"/>
    <col min="16132" max="16132" width="2" bestFit="1" customWidth="1"/>
    <col min="16133" max="16133" width="3" bestFit="1" customWidth="1"/>
    <col min="16134" max="16135" width="2" bestFit="1" customWidth="1"/>
    <col min="16136" max="16136" width="3" bestFit="1" customWidth="1"/>
    <col min="16137" max="16153" width="2" customWidth="1"/>
    <col min="16154" max="16154" width="3" bestFit="1" customWidth="1"/>
    <col min="16155" max="16155" width="2.42578125" customWidth="1"/>
    <col min="16156" max="16156" width="24.42578125" bestFit="1" customWidth="1"/>
    <col min="16157" max="16157" width="14.140625" bestFit="1" customWidth="1"/>
    <col min="16158" max="16158" width="18.42578125" bestFit="1" customWidth="1"/>
    <col min="16159" max="16159" width="14.42578125" bestFit="1" customWidth="1"/>
  </cols>
  <sheetData>
    <row r="1" spans="1:31" s="51" customFormat="1" ht="30" customHeight="1" x14ac:dyDescent="0.25">
      <c r="A1" s="162" t="s">
        <v>19</v>
      </c>
      <c r="B1" s="167" t="s">
        <v>89</v>
      </c>
      <c r="C1" s="58"/>
      <c r="D1" s="167" t="s">
        <v>91</v>
      </c>
      <c r="E1" s="165" t="s">
        <v>90</v>
      </c>
      <c r="F1" s="166"/>
      <c r="G1" s="166"/>
      <c r="H1" s="166"/>
      <c r="I1" s="166"/>
      <c r="J1" s="166"/>
      <c r="K1" s="166"/>
      <c r="L1" s="166"/>
      <c r="M1" s="166"/>
      <c r="N1" s="166"/>
      <c r="O1" s="166"/>
      <c r="P1" s="166"/>
      <c r="Q1" s="166"/>
      <c r="R1" s="166"/>
      <c r="S1" s="166"/>
      <c r="T1" s="166"/>
      <c r="U1" s="166"/>
      <c r="V1" s="166"/>
      <c r="W1" s="166"/>
      <c r="X1" s="166"/>
      <c r="Y1" s="166"/>
      <c r="Z1" s="166"/>
      <c r="AA1" s="166"/>
      <c r="AB1" s="166"/>
      <c r="AC1" s="167" t="s">
        <v>92</v>
      </c>
      <c r="AD1" s="167" t="s">
        <v>93</v>
      </c>
      <c r="AE1" s="167" t="s">
        <v>94</v>
      </c>
    </row>
    <row r="2" spans="1:31" s="51" customFormat="1" x14ac:dyDescent="0.25">
      <c r="A2" s="163"/>
      <c r="B2" s="168"/>
      <c r="C2" s="59"/>
      <c r="D2" s="168"/>
      <c r="E2" s="161" t="s">
        <v>141</v>
      </c>
      <c r="F2" s="161"/>
      <c r="G2" s="161" t="s">
        <v>144</v>
      </c>
      <c r="H2" s="161"/>
      <c r="I2" s="161" t="s">
        <v>145</v>
      </c>
      <c r="J2" s="161"/>
      <c r="K2" s="161" t="s">
        <v>146</v>
      </c>
      <c r="L2" s="161"/>
      <c r="M2" s="161" t="s">
        <v>147</v>
      </c>
      <c r="N2" s="161"/>
      <c r="O2" s="161" t="s">
        <v>148</v>
      </c>
      <c r="P2" s="161"/>
      <c r="Q2" s="161" t="s">
        <v>149</v>
      </c>
      <c r="R2" s="161"/>
      <c r="S2" s="161" t="s">
        <v>150</v>
      </c>
      <c r="T2" s="161"/>
      <c r="U2" s="161" t="s">
        <v>151</v>
      </c>
      <c r="V2" s="161"/>
      <c r="W2" s="161" t="s">
        <v>152</v>
      </c>
      <c r="X2" s="161"/>
      <c r="Y2" s="161" t="s">
        <v>153</v>
      </c>
      <c r="Z2" s="161"/>
      <c r="AA2" s="161" t="s">
        <v>154</v>
      </c>
      <c r="AB2" s="161"/>
      <c r="AC2" s="168"/>
      <c r="AD2" s="168"/>
      <c r="AE2" s="168"/>
    </row>
    <row r="3" spans="1:31" s="51" customFormat="1" ht="63" customHeight="1" x14ac:dyDescent="0.25">
      <c r="A3" s="164"/>
      <c r="B3" s="169"/>
      <c r="C3" s="60" t="s">
        <v>187</v>
      </c>
      <c r="D3" s="169"/>
      <c r="E3" s="52" t="s">
        <v>142</v>
      </c>
      <c r="F3" s="53" t="s">
        <v>143</v>
      </c>
      <c r="G3" s="52" t="s">
        <v>142</v>
      </c>
      <c r="H3" s="53" t="s">
        <v>143</v>
      </c>
      <c r="I3" s="52" t="s">
        <v>142</v>
      </c>
      <c r="J3" s="53" t="s">
        <v>143</v>
      </c>
      <c r="K3" s="52" t="s">
        <v>142</v>
      </c>
      <c r="L3" s="53" t="s">
        <v>143</v>
      </c>
      <c r="M3" s="52" t="s">
        <v>142</v>
      </c>
      <c r="N3" s="53" t="s">
        <v>143</v>
      </c>
      <c r="O3" s="52" t="s">
        <v>142</v>
      </c>
      <c r="P3" s="53" t="s">
        <v>143</v>
      </c>
      <c r="Q3" s="52" t="s">
        <v>142</v>
      </c>
      <c r="R3" s="53" t="s">
        <v>143</v>
      </c>
      <c r="S3" s="52" t="s">
        <v>142</v>
      </c>
      <c r="T3" s="53" t="s">
        <v>143</v>
      </c>
      <c r="U3" s="52" t="s">
        <v>142</v>
      </c>
      <c r="V3" s="53" t="s">
        <v>143</v>
      </c>
      <c r="W3" s="52" t="s">
        <v>142</v>
      </c>
      <c r="X3" s="53" t="s">
        <v>143</v>
      </c>
      <c r="Y3" s="52" t="s">
        <v>142</v>
      </c>
      <c r="Z3" s="53" t="s">
        <v>143</v>
      </c>
      <c r="AA3" s="52" t="s">
        <v>142</v>
      </c>
      <c r="AB3" s="53" t="s">
        <v>143</v>
      </c>
      <c r="AC3" s="169"/>
      <c r="AD3" s="169"/>
      <c r="AE3" s="169"/>
    </row>
    <row r="4" spans="1:31" ht="114" customHeight="1" x14ac:dyDescent="0.25">
      <c r="A4" s="118" t="s">
        <v>245</v>
      </c>
      <c r="B4" s="46">
        <f>Riesgos_2021!K15</f>
        <v>20</v>
      </c>
      <c r="C4" s="40" t="str">
        <f>Riesgos_2021!L15</f>
        <v>1  Sensibilización ambiental a funcionarios y contratistas de la sede principal y ciudadanos que acceden al edificio.</v>
      </c>
      <c r="D4" s="45">
        <v>1</v>
      </c>
      <c r="E4" s="54" t="s">
        <v>136</v>
      </c>
      <c r="F4" s="45">
        <f>+IF(E4="","",(LOOKUP(E4,CriterioControl,CriteriosControles!$B$2:$B$15)))</f>
        <v>4</v>
      </c>
      <c r="G4" s="54"/>
      <c r="H4" s="45"/>
      <c r="I4" s="54"/>
      <c r="J4" s="45"/>
      <c r="K4" s="54"/>
      <c r="L4" s="45"/>
      <c r="M4" s="54"/>
      <c r="N4" s="45"/>
      <c r="O4" s="46"/>
      <c r="P4" s="45"/>
      <c r="Q4" s="46"/>
      <c r="R4" s="45"/>
      <c r="S4" s="46"/>
      <c r="T4" s="45"/>
      <c r="U4" s="46"/>
      <c r="V4" s="45"/>
      <c r="W4" s="46"/>
      <c r="X4" s="45"/>
      <c r="Y4" s="46"/>
      <c r="Z4" s="45"/>
      <c r="AA4" s="46"/>
      <c r="AB4" s="45"/>
      <c r="AC4" s="47">
        <f t="shared" ref="AC4:AC12" si="0">(SUM(F4:AB4)/(D4*5))</f>
        <v>0.8</v>
      </c>
      <c r="AD4" s="47">
        <f>1-AC4</f>
        <v>0.19999999999999996</v>
      </c>
      <c r="AE4" s="48">
        <f>B4*AD4</f>
        <v>3.9999999999999991</v>
      </c>
    </row>
    <row r="5" spans="1:31" ht="114" customHeight="1" x14ac:dyDescent="0.25">
      <c r="A5" s="118" t="e">
        <f>Riesgos_2021!#REF!</f>
        <v>#REF!</v>
      </c>
      <c r="B5" s="46" t="e">
        <f>Riesgos_2021!#REF!</f>
        <v>#REF!</v>
      </c>
      <c r="C5" s="40" t="e">
        <f>Riesgos_2021!#REF!</f>
        <v>#REF!</v>
      </c>
      <c r="D5" s="45"/>
      <c r="E5" s="54"/>
      <c r="F5" s="45"/>
      <c r="G5" s="54"/>
      <c r="H5" s="45"/>
      <c r="I5" s="54"/>
      <c r="J5" s="45"/>
      <c r="K5" s="54"/>
      <c r="L5" s="45"/>
      <c r="M5" s="54"/>
      <c r="N5" s="45"/>
      <c r="O5" s="46"/>
      <c r="P5" s="45"/>
      <c r="Q5" s="46"/>
      <c r="R5" s="45"/>
      <c r="S5" s="46"/>
      <c r="T5" s="45"/>
      <c r="U5" s="46"/>
      <c r="V5" s="45"/>
      <c r="W5" s="46"/>
      <c r="X5" s="45"/>
      <c r="Y5" s="46"/>
      <c r="Z5" s="45"/>
      <c r="AA5" s="46"/>
      <c r="AB5" s="45"/>
      <c r="AC5" s="47"/>
      <c r="AD5" s="47"/>
      <c r="AE5" s="48"/>
    </row>
    <row r="6" spans="1:31" ht="114" customHeight="1" x14ac:dyDescent="0.25">
      <c r="A6" s="118" t="s">
        <v>247</v>
      </c>
      <c r="B6" s="46" t="e">
        <f>Riesgos_2021!#REF!</f>
        <v>#REF!</v>
      </c>
      <c r="C6" s="40" t="e">
        <f>Riesgos_2021!#REF!</f>
        <v>#REF!</v>
      </c>
      <c r="D6" s="45">
        <v>2</v>
      </c>
      <c r="E6" s="54" t="s">
        <v>136</v>
      </c>
      <c r="F6" s="45">
        <f>+IF(E6="","",(LOOKUP(E6,CriterioControl,CriteriosControles!$B$2:$B$15)))</f>
        <v>4</v>
      </c>
      <c r="G6" s="54" t="s">
        <v>136</v>
      </c>
      <c r="H6" s="45">
        <f>+IF(G6="","",(LOOKUP(G6,CriterioControl,CriteriosControles!$B$2:$B$15)))</f>
        <v>4</v>
      </c>
      <c r="I6" s="54"/>
      <c r="J6" s="45"/>
      <c r="K6" s="54"/>
      <c r="L6" s="45"/>
      <c r="M6" s="54"/>
      <c r="N6" s="45"/>
      <c r="O6" s="46"/>
      <c r="P6" s="45"/>
      <c r="Q6" s="46"/>
      <c r="R6" s="45"/>
      <c r="S6" s="46"/>
      <c r="T6" s="45"/>
      <c r="U6" s="46"/>
      <c r="V6" s="45"/>
      <c r="W6" s="46"/>
      <c r="X6" s="45"/>
      <c r="Y6" s="46"/>
      <c r="Z6" s="45"/>
      <c r="AA6" s="46"/>
      <c r="AB6" s="45"/>
      <c r="AC6" s="47">
        <f t="shared" si="0"/>
        <v>0.8</v>
      </c>
      <c r="AD6" s="47">
        <f>1-AC6</f>
        <v>0.19999999999999996</v>
      </c>
      <c r="AE6" s="48" t="e">
        <f t="shared" ref="AE6:AE9" si="1">B6*AD6</f>
        <v>#REF!</v>
      </c>
    </row>
    <row r="7" spans="1:31" ht="114" customHeight="1" x14ac:dyDescent="0.25">
      <c r="A7" s="92" t="s">
        <v>232</v>
      </c>
      <c r="B7" s="46">
        <f>Riesgos_2021!K16</f>
        <v>6</v>
      </c>
      <c r="C7" s="40" t="str">
        <f>Riesgos_2021!L16</f>
        <v>1 Programacion de impresoras Duplex a doble cara
2. Seguimiento al consumo de papel mediante estadisticas
3.Jornadas de capacitaciones sobre buenas prácticas en el uso del papel y uso del SIGOB
4. Campañas de sensibilización (Plan de medios)</v>
      </c>
      <c r="D7" s="45">
        <v>4</v>
      </c>
      <c r="E7" s="54" t="s">
        <v>136</v>
      </c>
      <c r="F7" s="45">
        <f>+IF(E7="","",(LOOKUP(E7,CriterioControl,CriteriosControles!$B$2:$B$15)))</f>
        <v>4</v>
      </c>
      <c r="G7" s="54" t="s">
        <v>136</v>
      </c>
      <c r="H7" s="45">
        <f>+IF(G7="","",(LOOKUP(G7,CriterioControl,CriteriosControles!$B$2:$B$15)))</f>
        <v>4</v>
      </c>
      <c r="I7" s="54" t="s">
        <v>136</v>
      </c>
      <c r="J7" s="45">
        <f>+IF(I7="","",(LOOKUP(I7,CriterioControl,CriteriosControles!$B$2:$B$15)))</f>
        <v>4</v>
      </c>
      <c r="K7" s="54" t="s">
        <v>136</v>
      </c>
      <c r="L7" s="45">
        <f>+IF(K7="","",(LOOKUP(K7,CriterioControl,CriteriosControles!$B$2:$B$15)))</f>
        <v>4</v>
      </c>
      <c r="M7" s="54"/>
      <c r="N7" s="45"/>
      <c r="O7" s="46"/>
      <c r="P7" s="45"/>
      <c r="Q7" s="46"/>
      <c r="R7" s="45"/>
      <c r="S7" s="46"/>
      <c r="T7" s="45"/>
      <c r="U7" s="46"/>
      <c r="V7" s="45"/>
      <c r="W7" s="46"/>
      <c r="X7" s="45"/>
      <c r="Y7" s="46"/>
      <c r="Z7" s="45"/>
      <c r="AA7" s="46"/>
      <c r="AB7" s="45"/>
      <c r="AC7" s="47">
        <f>(SUM(F7:AB7)/(D7*5))</f>
        <v>0.8</v>
      </c>
      <c r="AD7" s="47">
        <f>1-AC7</f>
        <v>0.19999999999999996</v>
      </c>
      <c r="AE7" s="48">
        <f t="shared" si="1"/>
        <v>1.1999999999999997</v>
      </c>
    </row>
    <row r="8" spans="1:31" ht="78" customHeight="1" x14ac:dyDescent="0.25">
      <c r="A8" s="108" t="s">
        <v>199</v>
      </c>
      <c r="B8" s="46">
        <f>Riesgos_2021!K17</f>
        <v>6</v>
      </c>
      <c r="C8" s="40" t="str">
        <f>Riesgos_2021!L17</f>
        <v>1 Cumplimiento del Programa de gestion integral de residuos solidos 
2 Certificacion de la correcta disposicion final de los residuos RAEE mediante el convenio con la empresa de Ecoambiente de Antioquia.</v>
      </c>
      <c r="D8" s="45">
        <v>2</v>
      </c>
      <c r="E8" s="54" t="s">
        <v>136</v>
      </c>
      <c r="F8" s="45">
        <f>+IF(E8="","",(LOOKUP(E8,CriterioControl,CriteriosControles!$B$2:$B$15)))</f>
        <v>4</v>
      </c>
      <c r="G8" s="54" t="s">
        <v>136</v>
      </c>
      <c r="H8" s="45">
        <f>+IF(G8="","",(LOOKUP(G8,CriterioControl,CriteriosControles!$B$2:$B$15)))</f>
        <v>4</v>
      </c>
      <c r="I8" s="54"/>
      <c r="J8" s="45"/>
      <c r="K8" s="54"/>
      <c r="L8" s="45"/>
      <c r="M8" s="54"/>
      <c r="N8" s="45"/>
      <c r="O8" s="46"/>
      <c r="P8" s="45"/>
      <c r="Q8" s="46"/>
      <c r="R8" s="45"/>
      <c r="S8" s="46"/>
      <c r="T8" s="45"/>
      <c r="U8" s="46"/>
      <c r="V8" s="45"/>
      <c r="W8" s="46"/>
      <c r="X8" s="45"/>
      <c r="Y8" s="46"/>
      <c r="Z8" s="45"/>
      <c r="AA8" s="46"/>
      <c r="AB8" s="45"/>
      <c r="AC8" s="47">
        <f t="shared" si="0"/>
        <v>0.8</v>
      </c>
      <c r="AD8" s="47">
        <f t="shared" ref="AD8:AD9" si="2">1-AC8</f>
        <v>0.19999999999999996</v>
      </c>
      <c r="AE8" s="48">
        <f>B8*AD8</f>
        <v>1.1999999999999997</v>
      </c>
    </row>
    <row r="9" spans="1:31" ht="131.25" customHeight="1" x14ac:dyDescent="0.25">
      <c r="A9" s="87" t="s">
        <v>277</v>
      </c>
      <c r="B9" s="46">
        <f>Riesgos_2021!K18</f>
        <v>6</v>
      </c>
      <c r="C9" s="40" t="str">
        <f>Riesgos_2021!L18</f>
        <v>1 Adquirir bienes y servicios con criterios de sostenibilidad ambiental estableciendo la  Guia Técnica  para las compras públicas sostenibles.
2 Socializacion a  los funcionarios sobre la Guia técnica  para las Compras Publicas Sostenibles.
3. Solicitar Fichas técnicas de los productos químicos utilizados en actividades como mantenimiento y fumigación</v>
      </c>
      <c r="D9" s="45">
        <v>3</v>
      </c>
      <c r="E9" s="54" t="s">
        <v>136</v>
      </c>
      <c r="F9" s="45">
        <f>+IF(E9="","",(LOOKUP(E9,CriterioControl,CriteriosControles!$B$2:$B$15)))</f>
        <v>4</v>
      </c>
      <c r="G9" s="54" t="s">
        <v>136</v>
      </c>
      <c r="H9" s="45">
        <f>+IF(G9="","",(LOOKUP(G9,CriterioControl,CriteriosControles!$B$2:$B$15)))</f>
        <v>4</v>
      </c>
      <c r="I9" s="54" t="s">
        <v>136</v>
      </c>
      <c r="J9" s="45">
        <f>+IF(I9="","",(LOOKUP(I9,CriterioControl,CriteriosControles!$B$2:$B$15)))</f>
        <v>4</v>
      </c>
      <c r="K9" s="54"/>
      <c r="L9" s="45" t="str">
        <f>+IF(K9="","",(LOOKUP(K9,CriterioControl,CriteriosControles!$B$2:$B$15)))</f>
        <v/>
      </c>
      <c r="M9" s="54"/>
      <c r="N9" s="45" t="str">
        <f>+IF(M9="","",(LOOKUP(M9,CriterioControl,CriteriosControles!$B$2:$B$15)))</f>
        <v/>
      </c>
      <c r="O9" s="46"/>
      <c r="P9" s="45" t="str">
        <f>+IF(O9="","",(LOOKUP(O9,CriterioControl,CriteriosControles!$B$2:$B$15)))</f>
        <v/>
      </c>
      <c r="Q9" s="46"/>
      <c r="R9" s="45" t="str">
        <f>+IF(Q9="","",(LOOKUP(Q9,CriterioControl,CriteriosControles!$B$2:$B$15)))</f>
        <v/>
      </c>
      <c r="S9" s="46"/>
      <c r="T9" s="45" t="str">
        <f>+IF(S9="","",(LOOKUP(S9,CriterioControl,CriteriosControles!$B$2:$B$15)))</f>
        <v/>
      </c>
      <c r="U9" s="46"/>
      <c r="V9" s="45" t="str">
        <f>+IF(U9="","",(LOOKUP(U9,CriterioControl,CriteriosControles!$B$2:$B$15)))</f>
        <v/>
      </c>
      <c r="W9" s="46"/>
      <c r="X9" s="45" t="str">
        <f>+IF(W9="","",(LOOKUP(W9,CriterioControl,CriteriosControles!$B$2:$B$15)))</f>
        <v/>
      </c>
      <c r="Y9" s="46"/>
      <c r="Z9" s="45" t="str">
        <f>+IF(Y9="","",(LOOKUP(Y9,CriterioControl,CriteriosControles!$B$2:$B$15)))</f>
        <v/>
      </c>
      <c r="AA9" s="46"/>
      <c r="AB9" s="45" t="str">
        <f>+IF(AA9="","",(LOOKUP(AA9,CriterioControl,CriteriosControles!$B$2:$B$15)))</f>
        <v/>
      </c>
      <c r="AC9" s="47">
        <f t="shared" si="0"/>
        <v>0.8</v>
      </c>
      <c r="AD9" s="47">
        <f t="shared" si="2"/>
        <v>0.19999999999999996</v>
      </c>
      <c r="AE9" s="48">
        <f t="shared" si="1"/>
        <v>1.1999999999999997</v>
      </c>
    </row>
    <row r="10" spans="1:31" ht="107.25" customHeight="1" x14ac:dyDescent="0.25">
      <c r="A10" s="92" t="s">
        <v>202</v>
      </c>
      <c r="B10" s="46">
        <f>Riesgos_2021!K19</f>
        <v>6</v>
      </c>
      <c r="C10" s="40" t="str">
        <f>Riesgos_2021!L19</f>
        <v>1 Seguimiento al consumo de energía mediante estadísticas 
2  Jornada de capacitaciones sobre el ahorro y uso eficiente de energia
3. Campaña de sensibilización (Plan de Medios)
4. Sustitución de luminarias por ahorradoras</v>
      </c>
      <c r="D10" s="45">
        <v>4</v>
      </c>
      <c r="E10" s="54" t="s">
        <v>136</v>
      </c>
      <c r="F10" s="45">
        <f>+IF(E10="","",(LOOKUP(E10,CriterioControl,CriteriosControles!$B$2:$B$15)))</f>
        <v>4</v>
      </c>
      <c r="G10" s="54" t="s">
        <v>136</v>
      </c>
      <c r="H10" s="45">
        <f>+IF(G10="","",(LOOKUP(G10,CriterioControl,CriteriosControles!$B$2:$B$15)))</f>
        <v>4</v>
      </c>
      <c r="I10" s="54" t="s">
        <v>136</v>
      </c>
      <c r="J10" s="45">
        <f>+IF(I10="","",(LOOKUP(I10,CriterioControl,CriteriosControles!$B$2:$B$15)))</f>
        <v>4</v>
      </c>
      <c r="K10" s="54" t="s">
        <v>136</v>
      </c>
      <c r="L10" s="45">
        <f>+IF(K10="","",(LOOKUP(K10,CriterioControl,CriteriosControles!$B$2:$B$15)))</f>
        <v>4</v>
      </c>
      <c r="M10" s="54"/>
      <c r="N10" s="45" t="str">
        <f>+IF(M10="","",(LOOKUP(M10,CriterioControl,CriteriosControles!$B$2:$B$15)))</f>
        <v/>
      </c>
      <c r="O10" s="46"/>
      <c r="P10" s="45" t="str">
        <f>+IF(O10="","",(LOOKUP(O10,CriterioControl,CriteriosControles!$B$2:$B$15)))</f>
        <v/>
      </c>
      <c r="Q10" s="46"/>
      <c r="R10" s="45" t="str">
        <f>+IF(Q10="","",(LOOKUP(Q10,CriterioControl,CriteriosControles!$B$2:$B$15)))</f>
        <v/>
      </c>
      <c r="S10" s="46"/>
      <c r="T10" s="45" t="str">
        <f>+IF(S10="","",(LOOKUP(S10,CriterioControl,CriteriosControles!$B$2:$B$15)))</f>
        <v/>
      </c>
      <c r="U10" s="46"/>
      <c r="V10" s="45" t="str">
        <f>+IF(U10="","",(LOOKUP(U10,CriterioControl,CriteriosControles!$B$2:$B$15)))</f>
        <v/>
      </c>
      <c r="W10" s="46"/>
      <c r="X10" s="45" t="str">
        <f>+IF(W10="","",(LOOKUP(W10,CriterioControl,CriteriosControles!$B$2:$B$15)))</f>
        <v/>
      </c>
      <c r="Y10" s="46"/>
      <c r="Z10" s="45" t="str">
        <f>+IF(Y10="","",(LOOKUP(Y10,CriterioControl,CriteriosControles!$B$2:$B$15)))</f>
        <v/>
      </c>
      <c r="AA10" s="46"/>
      <c r="AB10" s="45" t="str">
        <f>+IF(AA10="","",(LOOKUP(AA10,CriterioControl,CriteriosControles!$B$2:$B$15)))</f>
        <v/>
      </c>
      <c r="AC10" s="47">
        <f t="shared" si="0"/>
        <v>0.8</v>
      </c>
      <c r="AD10" s="47">
        <f t="shared" ref="AD10" si="3">1-AC10</f>
        <v>0.19999999999999996</v>
      </c>
      <c r="AE10" s="48">
        <f>B10*AD10</f>
        <v>1.1999999999999997</v>
      </c>
    </row>
    <row r="11" spans="1:31" ht="123.75" customHeight="1" x14ac:dyDescent="0.25">
      <c r="A11" s="93" t="s">
        <v>255</v>
      </c>
      <c r="B11" s="46">
        <f>Riesgos_2021!K20</f>
        <v>6</v>
      </c>
      <c r="C11" s="40" t="str">
        <f>Riesgos_2021!L20</f>
        <v>1. Adquision de bienes y servicios con criterios de sostenibilidad.</v>
      </c>
      <c r="D11" s="45">
        <v>2</v>
      </c>
      <c r="E11" s="54" t="s">
        <v>136</v>
      </c>
      <c r="F11" s="45">
        <f>+IF(E11="","",(LOOKUP(E11,CriterioControl,CriteriosControles!$B$2:$B$15)))</f>
        <v>4</v>
      </c>
      <c r="G11" s="54" t="s">
        <v>136</v>
      </c>
      <c r="H11" s="45">
        <f>+IF(G11="","",(LOOKUP(G11,CriterioControl,CriteriosControles!$B$2:$B$15)))</f>
        <v>4</v>
      </c>
      <c r="I11" s="54"/>
      <c r="J11" s="45"/>
      <c r="K11" s="54"/>
      <c r="L11" s="45" t="str">
        <f>+IF(K11="","",(LOOKUP(K11,CriterioControl,CriteriosControles!$B$2:$B$15)))</f>
        <v/>
      </c>
      <c r="M11" s="54"/>
      <c r="N11" s="45" t="str">
        <f>+IF(M11="","",(LOOKUP(M11,CriterioControl,CriteriosControles!$B$2:$B$15)))</f>
        <v/>
      </c>
      <c r="O11" s="46"/>
      <c r="P11" s="45" t="str">
        <f>+IF(O11="","",(LOOKUP(O11,CriterioControl,CriteriosControles!$B$2:$B$15)))</f>
        <v/>
      </c>
      <c r="Q11" s="46"/>
      <c r="R11" s="45" t="str">
        <f>+IF(Q11="","",(LOOKUP(Q11,CriterioControl,CriteriosControles!$B$2:$B$15)))</f>
        <v/>
      </c>
      <c r="S11" s="46"/>
      <c r="T11" s="45" t="str">
        <f>+IF(S11="","",(LOOKUP(S11,CriterioControl,CriteriosControles!$B$2:$B$15)))</f>
        <v/>
      </c>
      <c r="U11" s="46"/>
      <c r="V11" s="45" t="str">
        <f>+IF(U11="","",(LOOKUP(U11,CriterioControl,CriteriosControles!$B$2:$B$15)))</f>
        <v/>
      </c>
      <c r="W11" s="46"/>
      <c r="X11" s="45" t="str">
        <f>+IF(W11="","",(LOOKUP(W11,CriterioControl,CriteriosControles!$B$2:$B$15)))</f>
        <v/>
      </c>
      <c r="Y11" s="46"/>
      <c r="Z11" s="45" t="str">
        <f>+IF(Y11="","",(LOOKUP(Y11,CriterioControl,CriteriosControles!$B$2:$B$15)))</f>
        <v/>
      </c>
      <c r="AA11" s="46"/>
      <c r="AB11" s="45" t="str">
        <f>+IF(AA11="","",(LOOKUP(AA11,CriterioControl,CriteriosControles!$B$2:$B$15)))</f>
        <v/>
      </c>
      <c r="AC11" s="47">
        <f t="shared" si="0"/>
        <v>0.8</v>
      </c>
      <c r="AD11" s="47">
        <f t="shared" ref="AD11:AD14" si="4">1-AC11</f>
        <v>0.19999999999999996</v>
      </c>
      <c r="AE11" s="48">
        <f t="shared" ref="AE11:AE14" si="5">B11*AD11</f>
        <v>1.1999999999999997</v>
      </c>
    </row>
    <row r="12" spans="1:31" ht="93.75" customHeight="1" x14ac:dyDescent="0.25">
      <c r="A12" s="90" t="s">
        <v>278</v>
      </c>
      <c r="B12" s="46">
        <f>Riesgos_2021!K21</f>
        <v>6</v>
      </c>
      <c r="C12" s="40" t="str">
        <f>Riesgos_2021!L21</f>
        <v>1 Fumigación en areas afectadas y registro 
2. Servicio General de Aseo 
3. Cumplimiento del Programa de  gestión de Residuos Sólidos</v>
      </c>
      <c r="D12" s="45">
        <v>3</v>
      </c>
      <c r="E12" s="54" t="s">
        <v>136</v>
      </c>
      <c r="F12" s="45">
        <f>+IF(E12="","",(LOOKUP(E12,CriterioControl,CriteriosControles!$B$2:$B$15)))</f>
        <v>4</v>
      </c>
      <c r="G12" s="54" t="s">
        <v>136</v>
      </c>
      <c r="H12" s="45">
        <f>+IF(G12="","",(LOOKUP(G12,CriterioControl,CriteriosControles!$B$2:$B$15)))</f>
        <v>4</v>
      </c>
      <c r="I12" s="54" t="s">
        <v>136</v>
      </c>
      <c r="J12" s="45">
        <f>+IF(I12="","",(LOOKUP(I12,CriterioControl,CriteriosControles!$B$2:$B$15)))</f>
        <v>4</v>
      </c>
      <c r="K12" s="54"/>
      <c r="L12" s="45"/>
      <c r="M12" s="54"/>
      <c r="N12" s="45" t="str">
        <f>+IF(M12="","",(LOOKUP(M12,CriterioControl,CriteriosControles!$B$2:$B$15)))</f>
        <v/>
      </c>
      <c r="O12" s="46"/>
      <c r="P12" s="45" t="str">
        <f>+IF(O12="","",(LOOKUP(O12,CriterioControl,CriteriosControles!$B$2:$B$15)))</f>
        <v/>
      </c>
      <c r="Q12" s="46"/>
      <c r="R12" s="45" t="str">
        <f>+IF(Q12="","",(LOOKUP(Q12,CriterioControl,CriteriosControles!$B$2:$B$15)))</f>
        <v/>
      </c>
      <c r="S12" s="46"/>
      <c r="T12" s="45" t="str">
        <f>+IF(S12="","",(LOOKUP(S12,CriterioControl,CriteriosControles!$B$2:$B$15)))</f>
        <v/>
      </c>
      <c r="U12" s="46"/>
      <c r="V12" s="45" t="str">
        <f>+IF(U12="","",(LOOKUP(U12,CriterioControl,CriteriosControles!$B$2:$B$15)))</f>
        <v/>
      </c>
      <c r="W12" s="46"/>
      <c r="X12" s="45" t="str">
        <f>+IF(W12="","",(LOOKUP(W12,CriterioControl,CriteriosControles!$B$2:$B$15)))</f>
        <v/>
      </c>
      <c r="Y12" s="46"/>
      <c r="Z12" s="45" t="str">
        <f>+IF(Y12="","",(LOOKUP(Y12,CriterioControl,CriteriosControles!$B$2:$B$15)))</f>
        <v/>
      </c>
      <c r="AA12" s="46"/>
      <c r="AB12" s="45" t="str">
        <f>+IF(AA12="","",(LOOKUP(AA12,CriterioControl,CriteriosControles!$B$2:$B$15)))</f>
        <v/>
      </c>
      <c r="AC12" s="47">
        <f t="shared" si="0"/>
        <v>0.8</v>
      </c>
      <c r="AD12" s="47">
        <f t="shared" si="4"/>
        <v>0.19999999999999996</v>
      </c>
      <c r="AE12" s="48">
        <f t="shared" si="5"/>
        <v>1.1999999999999997</v>
      </c>
    </row>
    <row r="13" spans="1:31" ht="114" customHeight="1" x14ac:dyDescent="0.25">
      <c r="A13" s="93" t="s">
        <v>256</v>
      </c>
      <c r="B13" s="46">
        <f>Riesgos_2021!K22</f>
        <v>6</v>
      </c>
      <c r="C13" s="40" t="str">
        <f>Riesgos_2021!L22</f>
        <v>1. Plan de mantenimiento de Vehículos,  se deben presentar revisión tecnicomecánicas de gases
2. Fichas técnicas de los productos a utilizar en los mantenimientos
3. Bienes y servicios adquiridos con criterios de sostenibilidad en relación a las actividades de mantenimientos, fumigación y aseo y desinfección de instalaciones.</v>
      </c>
      <c r="D13" s="45">
        <v>3</v>
      </c>
      <c r="E13" s="54" t="s">
        <v>135</v>
      </c>
      <c r="F13" s="45">
        <f>+IF(E13="","",(LOOKUP(E13,CriterioControl,CriteriosControles!$B$2:$B$15)))</f>
        <v>3</v>
      </c>
      <c r="G13" s="54" t="s">
        <v>136</v>
      </c>
      <c r="H13" s="45">
        <f>+IF(G13="","",(LOOKUP(G13,CriterioControl,CriteriosControles!$B$2:$B$15)))</f>
        <v>4</v>
      </c>
      <c r="I13" s="54" t="s">
        <v>136</v>
      </c>
      <c r="J13" s="45">
        <f>+IF(I13="","",(LOOKUP(I13,CriterioControl,CriteriosControles!$B$2:$B$15)))</f>
        <v>4</v>
      </c>
      <c r="K13" s="54"/>
      <c r="L13" s="45"/>
      <c r="M13" s="54"/>
      <c r="N13" s="45" t="str">
        <f>+IF(M13="","",(LOOKUP(M13,CriterioControl,CriteriosControles!$B$2:$B$15)))</f>
        <v/>
      </c>
      <c r="O13" s="46"/>
      <c r="P13" s="45" t="str">
        <f>+IF(O13="","",(LOOKUP(O13,CriterioControl,CriteriosControles!$B$2:$B$15)))</f>
        <v/>
      </c>
      <c r="Q13" s="46"/>
      <c r="R13" s="45" t="str">
        <f>+IF(Q13="","",(LOOKUP(Q13,CriterioControl,CriteriosControles!$B$2:$B$15)))</f>
        <v/>
      </c>
      <c r="S13" s="46"/>
      <c r="T13" s="45" t="str">
        <f>+IF(S13="","",(LOOKUP(S13,CriterioControl,CriteriosControles!$B$2:$B$15)))</f>
        <v/>
      </c>
      <c r="U13" s="46"/>
      <c r="V13" s="45" t="str">
        <f>+IF(U13="","",(LOOKUP(U13,CriterioControl,CriteriosControles!$B$2:$B$15)))</f>
        <v/>
      </c>
      <c r="W13" s="46"/>
      <c r="X13" s="45" t="str">
        <f>+IF(W13="","",(LOOKUP(W13,CriterioControl,CriteriosControles!$B$2:$B$15)))</f>
        <v/>
      </c>
      <c r="Y13" s="46"/>
      <c r="Z13" s="45" t="str">
        <f>+IF(Y13="","",(LOOKUP(Y13,CriterioControl,CriteriosControles!$B$2:$B$15)))</f>
        <v/>
      </c>
      <c r="AA13" s="46"/>
      <c r="AB13" s="45" t="str">
        <f>+IF(AA13="","",(LOOKUP(AA13,CriterioControl,CriteriosControles!$B$2:$B$15)))</f>
        <v/>
      </c>
      <c r="AC13" s="47">
        <f t="shared" ref="AC13:AC14" si="6">(SUM(F13:AB13)/(D13*5))</f>
        <v>0.73333333333333328</v>
      </c>
      <c r="AD13" s="47">
        <f t="shared" si="4"/>
        <v>0.26666666666666672</v>
      </c>
      <c r="AE13" s="48">
        <f t="shared" si="5"/>
        <v>1.6000000000000003</v>
      </c>
    </row>
    <row r="14" spans="1:31" ht="102" customHeight="1" x14ac:dyDescent="0.25">
      <c r="A14" s="93" t="s">
        <v>257</v>
      </c>
      <c r="B14" s="46">
        <f>Riesgos_2021!K23</f>
        <v>1</v>
      </c>
      <c r="C14" s="40" t="str">
        <f>Riesgos_2021!L23</f>
        <v>1. Realizar mantenimiento preventivo a la planta eléctrica.
2. Plan de mantenimiento de los vehículos. Revisión tecnico-mecánica
3. Programar la actividad de jardinería en horario que no sea laboral.</v>
      </c>
      <c r="D14" s="45">
        <v>3</v>
      </c>
      <c r="E14" s="54" t="s">
        <v>136</v>
      </c>
      <c r="F14" s="45">
        <f>+IF(E14="","",(LOOKUP(E14,CriterioControl,CriteriosControles!$B$2:$B$15)))</f>
        <v>4</v>
      </c>
      <c r="G14" s="54" t="s">
        <v>136</v>
      </c>
      <c r="H14" s="45">
        <f>+IF(G14="","",(LOOKUP(G14,CriterioControl,CriteriosControles!$B$2:$B$15)))</f>
        <v>4</v>
      </c>
      <c r="I14" s="54" t="s">
        <v>140</v>
      </c>
      <c r="J14" s="45">
        <f>+IF(I14="","",(LOOKUP(I14,CriterioControl,CriteriosControles!$B$2:$B$15)))</f>
        <v>3</v>
      </c>
      <c r="K14" s="54"/>
      <c r="L14" s="45" t="str">
        <f>+IF(K14="","",(LOOKUP(K14,CriterioControl,CriteriosControles!$B$2:$B$15)))</f>
        <v/>
      </c>
      <c r="M14" s="54"/>
      <c r="N14" s="45" t="str">
        <f>+IF(M14="","",(LOOKUP(M14,CriterioControl,CriteriosControles!$B$2:$B$15)))</f>
        <v/>
      </c>
      <c r="O14" s="46"/>
      <c r="P14" s="45" t="str">
        <f>+IF(O14="","",(LOOKUP(O14,CriterioControl,CriteriosControles!$B$2:$B$15)))</f>
        <v/>
      </c>
      <c r="Q14" s="46"/>
      <c r="R14" s="45" t="str">
        <f>+IF(Q14="","",(LOOKUP(Q14,CriterioControl,CriteriosControles!$B$2:$B$15)))</f>
        <v/>
      </c>
      <c r="S14" s="46"/>
      <c r="T14" s="45" t="str">
        <f>+IF(S14="","",(LOOKUP(S14,CriterioControl,CriteriosControles!$B$2:$B$15)))</f>
        <v/>
      </c>
      <c r="U14" s="46"/>
      <c r="V14" s="45" t="str">
        <f>+IF(U14="","",(LOOKUP(U14,CriterioControl,CriteriosControles!$B$2:$B$15)))</f>
        <v/>
      </c>
      <c r="W14" s="46"/>
      <c r="X14" s="45" t="str">
        <f>+IF(W14="","",(LOOKUP(W14,CriterioControl,CriteriosControles!$B$2:$B$15)))</f>
        <v/>
      </c>
      <c r="Y14" s="46"/>
      <c r="Z14" s="45" t="str">
        <f>+IF(Y14="","",(LOOKUP(Y14,CriterioControl,CriteriosControles!$B$2:$B$15)))</f>
        <v/>
      </c>
      <c r="AA14" s="46"/>
      <c r="AB14" s="45" t="str">
        <f>+IF(AA14="","",(LOOKUP(AA14,CriterioControl,CriteriosControles!$B$2:$B$15)))</f>
        <v/>
      </c>
      <c r="AC14" s="47">
        <f t="shared" si="6"/>
        <v>0.73333333333333328</v>
      </c>
      <c r="AD14" s="47">
        <f t="shared" si="4"/>
        <v>0.26666666666666672</v>
      </c>
      <c r="AE14" s="48">
        <f t="shared" si="5"/>
        <v>0.26666666666666672</v>
      </c>
    </row>
    <row r="15" spans="1:31" ht="134.25" customHeight="1" x14ac:dyDescent="0.25">
      <c r="A15" s="92" t="s">
        <v>201</v>
      </c>
      <c r="B15" s="46">
        <f>Riesgos_2021!K24</f>
        <v>6</v>
      </c>
      <c r="C15" s="40" t="str">
        <f>Riesgos_2021!L24</f>
        <v>1 Seguimiento al consumo de agua mediante estadísticas 
2  Jornada de capacitaciones sobre el ahorro y uso eficiente de agua
3. Campaña de sensibilización (Plan de Medios)
4. Sustitución de elementos hidrosanitarios por ahorradores</v>
      </c>
      <c r="D15" s="45">
        <v>4</v>
      </c>
      <c r="E15" s="54" t="s">
        <v>136</v>
      </c>
      <c r="F15" s="45">
        <f>+IF(E15="","",(LOOKUP(E15,CriterioControl,CriteriosControles!$B$2:$B$15)))</f>
        <v>4</v>
      </c>
      <c r="G15" s="54" t="s">
        <v>136</v>
      </c>
      <c r="H15" s="45">
        <f>+IF(G15="","",(LOOKUP(G15,CriterioControl,CriteriosControles!$B$2:$B$15)))</f>
        <v>4</v>
      </c>
      <c r="I15" s="54" t="s">
        <v>136</v>
      </c>
      <c r="J15" s="45">
        <f>+IF(I15="","",(LOOKUP(I15,CriterioControl,CriteriosControles!$B$2:$B$15)))</f>
        <v>4</v>
      </c>
      <c r="K15" s="54" t="s">
        <v>136</v>
      </c>
      <c r="L15" s="45">
        <f>+IF(K15="","",(LOOKUP(K15,CriterioControl,CriteriosControles!$B$2:$B$15)))</f>
        <v>4</v>
      </c>
      <c r="M15" s="54"/>
      <c r="N15" s="45" t="str">
        <f>+IF(M15="","",(LOOKUP(M15,CriterioControl,CriteriosControles!$B$2:$B$15)))</f>
        <v/>
      </c>
      <c r="O15" s="46"/>
      <c r="P15" s="45" t="str">
        <f>+IF(O15="","",(LOOKUP(O15,CriterioControl,CriteriosControles!$B$2:$B$15)))</f>
        <v/>
      </c>
      <c r="Q15" s="46"/>
      <c r="R15" s="45" t="str">
        <f>+IF(Q15="","",(LOOKUP(Q15,CriterioControl,CriteriosControles!$B$2:$B$15)))</f>
        <v/>
      </c>
      <c r="S15" s="46"/>
      <c r="T15" s="45" t="str">
        <f>+IF(S15="","",(LOOKUP(S15,CriterioControl,CriteriosControles!$B$2:$B$15)))</f>
        <v/>
      </c>
      <c r="U15" s="46"/>
      <c r="V15" s="45" t="str">
        <f>+IF(U15="","",(LOOKUP(U15,CriterioControl,CriteriosControles!$B$2:$B$15)))</f>
        <v/>
      </c>
      <c r="W15" s="46"/>
      <c r="X15" s="45" t="str">
        <f>+IF(W15="","",(LOOKUP(W15,CriterioControl,CriteriosControles!$B$2:$B$15)))</f>
        <v/>
      </c>
      <c r="Y15" s="46"/>
      <c r="Z15" s="45" t="str">
        <f>+IF(Y15="","",(LOOKUP(Y15,CriterioControl,CriteriosControles!$B$2:$B$15)))</f>
        <v/>
      </c>
      <c r="AA15" s="46"/>
      <c r="AB15" s="45" t="str">
        <f>+IF(AA15="","",(LOOKUP(AA15,CriterioControl,CriteriosControles!$B$2:$B$15)))</f>
        <v/>
      </c>
      <c r="AC15" s="47">
        <f t="shared" ref="AC15" si="7">(SUM(F15:AB15)/(D15*5))</f>
        <v>0.8</v>
      </c>
      <c r="AD15" s="47">
        <f t="shared" ref="AD15" si="8">1-AC15</f>
        <v>0.19999999999999996</v>
      </c>
      <c r="AE15" s="48">
        <f t="shared" ref="AE15" si="9">B15*AD15</f>
        <v>1.1999999999999997</v>
      </c>
    </row>
    <row r="16" spans="1:31" ht="129" customHeight="1" x14ac:dyDescent="0.25">
      <c r="A16" s="106" t="s">
        <v>258</v>
      </c>
      <c r="B16" s="46">
        <f>Riesgos_2021!K25</f>
        <v>6</v>
      </c>
      <c r="C16" s="40" t="str">
        <f>Riesgos_2021!L25</f>
        <v>1. Solicitar contratistas el Registro de disposición de residuos</v>
      </c>
      <c r="D16" s="45">
        <v>1</v>
      </c>
      <c r="E16" s="54" t="s">
        <v>136</v>
      </c>
      <c r="F16" s="45">
        <f>+IF(E16="","",(LOOKUP(E16,CriterioControl,CriteriosControles!$B$2:$B$15)))</f>
        <v>4</v>
      </c>
      <c r="G16" s="54"/>
      <c r="H16" s="45"/>
      <c r="I16" s="54"/>
      <c r="J16" s="45"/>
      <c r="K16" s="54"/>
      <c r="L16" s="45"/>
      <c r="M16" s="54"/>
      <c r="N16" s="45"/>
      <c r="O16" s="46"/>
      <c r="P16" s="45" t="str">
        <f>+IF(O16="","",(LOOKUP(O16,CriterioControl,CriteriosControles!$B$2:$B$15)))</f>
        <v/>
      </c>
      <c r="Q16" s="46"/>
      <c r="R16" s="45" t="str">
        <f>+IF(Q16="","",(LOOKUP(Q16,CriterioControl,CriteriosControles!$B$2:$B$15)))</f>
        <v/>
      </c>
      <c r="S16" s="46"/>
      <c r="T16" s="45" t="str">
        <f>+IF(S16="","",(LOOKUP(S16,CriterioControl,CriteriosControles!$B$2:$B$15)))</f>
        <v/>
      </c>
      <c r="U16" s="46"/>
      <c r="V16" s="45" t="str">
        <f>+IF(U16="","",(LOOKUP(U16,CriterioControl,CriteriosControles!$B$2:$B$15)))</f>
        <v/>
      </c>
      <c r="W16" s="46"/>
      <c r="X16" s="45" t="str">
        <f>+IF(W16="","",(LOOKUP(W16,CriterioControl,CriteriosControles!$B$2:$B$15)))</f>
        <v/>
      </c>
      <c r="Y16" s="46"/>
      <c r="Z16" s="45" t="str">
        <f>+IF(Y16="","",(LOOKUP(Y16,CriterioControl,CriteriosControles!$B$2:$B$15)))</f>
        <v/>
      </c>
      <c r="AA16" s="46"/>
      <c r="AB16" s="45" t="str">
        <f>+IF(AA16="","",(LOOKUP(AA16,CriterioControl,CriteriosControles!$B$2:$B$15)))</f>
        <v/>
      </c>
      <c r="AC16" s="47">
        <f t="shared" ref="AC16:AC21" si="10">(SUM(F16:AB16)/(D16*5))</f>
        <v>0.8</v>
      </c>
      <c r="AD16" s="47">
        <f t="shared" ref="AD16:AD21" si="11">1-AC16</f>
        <v>0.19999999999999996</v>
      </c>
      <c r="AE16" s="48">
        <f t="shared" ref="AE16:AE20" si="12">B16*AD16</f>
        <v>1.1999999999999997</v>
      </c>
    </row>
    <row r="17" spans="1:31" ht="108.75" customHeight="1" x14ac:dyDescent="0.25">
      <c r="A17" s="93" t="s">
        <v>259</v>
      </c>
      <c r="B17" s="46">
        <f>Riesgos_2021!K26</f>
        <v>2</v>
      </c>
      <c r="C17" s="40" t="str">
        <f>Riesgos_2021!L26</f>
        <v>1 Plan de mantenimiento de los equipos electronicos y redes electricas.
2 Plan de mantenimiento de la planta electrica.
3. Acondicionamiento del sitio de almacenamiento de combustible para la planta eléctrica 
4. Diseño y actualización del Plan de Emergencias</v>
      </c>
      <c r="D17" s="45">
        <v>5</v>
      </c>
      <c r="E17" s="54" t="s">
        <v>136</v>
      </c>
      <c r="F17" s="45">
        <f>+IF(E17="","",(LOOKUP(E17,CriterioControl,CriteriosControles!$B$2:$B$15)))</f>
        <v>4</v>
      </c>
      <c r="G17" s="54" t="s">
        <v>136</v>
      </c>
      <c r="H17" s="45">
        <f>+IF(G17="","",(LOOKUP(G17,CriterioControl,CriteriosControles!$B$2:$B$15)))</f>
        <v>4</v>
      </c>
      <c r="I17" s="54" t="s">
        <v>136</v>
      </c>
      <c r="J17" s="45">
        <f>+IF(I17="","",(LOOKUP(I17,CriterioControl,CriteriosControles!$B$2:$B$15)))</f>
        <v>4</v>
      </c>
      <c r="K17" s="54" t="s">
        <v>136</v>
      </c>
      <c r="L17" s="45">
        <f>+IF(K17="","",(LOOKUP(K17,CriterioControl,CriteriosControles!$B$2:$B$15)))</f>
        <v>4</v>
      </c>
      <c r="M17" s="54" t="s">
        <v>136</v>
      </c>
      <c r="N17" s="45">
        <f>+IF(M17="","",(LOOKUP(M17,CriterioControl,CriteriosControles!$B$2:$B$15)))</f>
        <v>4</v>
      </c>
      <c r="O17" s="46"/>
      <c r="P17" s="45" t="str">
        <f>+IF(O17="","",(LOOKUP(O17,CriterioControl,CriteriosControles!$B$2:$B$15)))</f>
        <v/>
      </c>
      <c r="Q17" s="46"/>
      <c r="R17" s="45" t="str">
        <f>+IF(Q17="","",(LOOKUP(Q17,CriterioControl,CriteriosControles!$B$2:$B$15)))</f>
        <v/>
      </c>
      <c r="S17" s="46"/>
      <c r="T17" s="45" t="str">
        <f>+IF(S17="","",(LOOKUP(S17,CriterioControl,CriteriosControles!$B$2:$B$15)))</f>
        <v/>
      </c>
      <c r="U17" s="46"/>
      <c r="V17" s="45" t="str">
        <f>+IF(U17="","",(LOOKUP(U17,CriterioControl,CriteriosControles!$B$2:$B$15)))</f>
        <v/>
      </c>
      <c r="W17" s="46"/>
      <c r="X17" s="45" t="str">
        <f>+IF(W17="","",(LOOKUP(W17,CriterioControl,CriteriosControles!$B$2:$B$15)))</f>
        <v/>
      </c>
      <c r="Y17" s="46"/>
      <c r="Z17" s="45" t="str">
        <f>+IF(Y17="","",(LOOKUP(Y17,CriterioControl,CriteriosControles!$B$2:$B$15)))</f>
        <v/>
      </c>
      <c r="AA17" s="46"/>
      <c r="AB17" s="45" t="str">
        <f>+IF(AA17="","",(LOOKUP(AA17,CriterioControl,CriteriosControles!$B$2:$B$15)))</f>
        <v/>
      </c>
      <c r="AC17" s="47">
        <f t="shared" si="10"/>
        <v>0.8</v>
      </c>
      <c r="AD17" s="47">
        <f t="shared" si="11"/>
        <v>0.19999999999999996</v>
      </c>
      <c r="AE17" s="48">
        <f>B17*AD17</f>
        <v>0.39999999999999991</v>
      </c>
    </row>
    <row r="18" spans="1:31" ht="108.75" customHeight="1" x14ac:dyDescent="0.25">
      <c r="A18" s="93" t="s">
        <v>279</v>
      </c>
      <c r="B18" s="46">
        <f>Riesgos_2021!K27</f>
        <v>2</v>
      </c>
      <c r="C18" s="40" t="str">
        <f>Riesgos_2021!L27</f>
        <v>1. Plan de mantenimiento y aseo de los baños 
2. Jornadas de capacitación sobre ahorro y uso eficiente del agua (incluye el buen uso de las unidades sanitarias)
3. Diseño y actualizacion del Plan de emergencias</v>
      </c>
      <c r="D18" s="45">
        <v>3</v>
      </c>
      <c r="E18" s="54" t="s">
        <v>136</v>
      </c>
      <c r="F18" s="45">
        <f>+IF(E18="","",(LOOKUP(E18,CriterioControl,CriteriosControles!$B$2:$B$15)))</f>
        <v>4</v>
      </c>
      <c r="G18" s="54" t="s">
        <v>136</v>
      </c>
      <c r="H18" s="45">
        <f>+IF(G18="","",(LOOKUP(G18,CriterioControl,CriteriosControles!$B$2:$B$15)))</f>
        <v>4</v>
      </c>
      <c r="I18" s="54" t="s">
        <v>136</v>
      </c>
      <c r="J18" s="45">
        <f>+IF(I18="","",(LOOKUP(I18,CriterioControl,CriteriosControles!$B$2:$B$15)))</f>
        <v>4</v>
      </c>
      <c r="K18" s="54"/>
      <c r="L18" s="45" t="str">
        <f>+IF(K18="","",(LOOKUP(K18,CriterioControl,CriteriosControles!$B$2:$B$15)))</f>
        <v/>
      </c>
      <c r="M18" s="54"/>
      <c r="N18" s="45" t="str">
        <f>+IF(M18="","",(LOOKUP(M18,CriterioControl,CriteriosControles!$B$2:$B$15)))</f>
        <v/>
      </c>
      <c r="O18" s="46"/>
      <c r="P18" s="45" t="str">
        <f>+IF(O18="","",(LOOKUP(O18,CriterioControl,CriteriosControles!$B$2:$B$15)))</f>
        <v/>
      </c>
      <c r="Q18" s="46"/>
      <c r="R18" s="45" t="str">
        <f>+IF(Q18="","",(LOOKUP(Q18,CriterioControl,CriteriosControles!$B$2:$B$15)))</f>
        <v/>
      </c>
      <c r="S18" s="46"/>
      <c r="T18" s="45" t="str">
        <f>+IF(S18="","",(LOOKUP(S18,CriterioControl,CriteriosControles!$B$2:$B$15)))</f>
        <v/>
      </c>
      <c r="U18" s="46"/>
      <c r="V18" s="45" t="str">
        <f>+IF(U18="","",(LOOKUP(U18,CriterioControl,CriteriosControles!$B$2:$B$15)))</f>
        <v/>
      </c>
      <c r="W18" s="46"/>
      <c r="X18" s="45" t="str">
        <f>+IF(W18="","",(LOOKUP(W18,CriterioControl,CriteriosControles!$B$2:$B$15)))</f>
        <v/>
      </c>
      <c r="Y18" s="46"/>
      <c r="Z18" s="45" t="str">
        <f>+IF(Y18="","",(LOOKUP(Y18,CriterioControl,CriteriosControles!$B$2:$B$15)))</f>
        <v/>
      </c>
      <c r="AA18" s="46"/>
      <c r="AB18" s="45" t="str">
        <f>+IF(AA18="","",(LOOKUP(AA18,CriterioControl,CriteriosControles!$B$2:$B$15)))</f>
        <v/>
      </c>
      <c r="AC18" s="47">
        <f>(SUM(F18:AB18)/(D18*5))</f>
        <v>0.8</v>
      </c>
      <c r="AD18" s="47">
        <f t="shared" si="11"/>
        <v>0.19999999999999996</v>
      </c>
      <c r="AE18" s="48">
        <f>B18*AD18</f>
        <v>0.39999999999999991</v>
      </c>
    </row>
    <row r="19" spans="1:31" ht="156" customHeight="1" x14ac:dyDescent="0.25">
      <c r="A19" s="93" t="s">
        <v>280</v>
      </c>
      <c r="B19" s="46">
        <f>Riesgos_2021!K28</f>
        <v>1</v>
      </c>
      <c r="C19" s="40" t="str">
        <f>Riesgos_2021!L28</f>
        <v>1. Mantenimiento preventivo del tanque</v>
      </c>
      <c r="D19" s="45">
        <v>2</v>
      </c>
      <c r="E19" s="54" t="s">
        <v>136</v>
      </c>
      <c r="F19" s="45">
        <f>+IF(E19="","",(LOOKUP(E19,CriterioControl,CriteriosControles!$B$2:$B$15)))</f>
        <v>4</v>
      </c>
      <c r="G19" s="54"/>
      <c r="H19" s="45"/>
      <c r="I19" s="54"/>
      <c r="J19" s="45"/>
      <c r="K19" s="54"/>
      <c r="L19" s="45"/>
      <c r="M19" s="54"/>
      <c r="N19" s="45" t="str">
        <f>+IF(M19="","",(LOOKUP(M19,CriterioControl,CriteriosControles!$B$2:$B$15)))</f>
        <v/>
      </c>
      <c r="O19" s="46"/>
      <c r="P19" s="45" t="str">
        <f>+IF(O19="","",(LOOKUP(O19,CriterioControl,CriteriosControles!$B$2:$B$15)))</f>
        <v/>
      </c>
      <c r="Q19" s="46"/>
      <c r="R19" s="45" t="str">
        <f>+IF(Q19="","",(LOOKUP(Q19,CriterioControl,CriteriosControles!$B$2:$B$15)))</f>
        <v/>
      </c>
      <c r="S19" s="46"/>
      <c r="T19" s="45" t="str">
        <f>+IF(S19="","",(LOOKUP(S19,CriterioControl,CriteriosControles!$B$2:$B$15)))</f>
        <v/>
      </c>
      <c r="U19" s="46"/>
      <c r="V19" s="45" t="str">
        <f>+IF(U19="","",(LOOKUP(U19,CriterioControl,CriteriosControles!$B$2:$B$15)))</f>
        <v/>
      </c>
      <c r="W19" s="46"/>
      <c r="X19" s="45" t="str">
        <f>+IF(W19="","",(LOOKUP(W19,CriterioControl,CriteriosControles!$B$2:$B$15)))</f>
        <v/>
      </c>
      <c r="Y19" s="46"/>
      <c r="Z19" s="45" t="str">
        <f>+IF(Y19="","",(LOOKUP(Y19,CriterioControl,CriteriosControles!$B$2:$B$15)))</f>
        <v/>
      </c>
      <c r="AA19" s="46"/>
      <c r="AB19" s="45" t="str">
        <f>+IF(AA19="","",(LOOKUP(AA19,CriterioControl,CriteriosControles!$B$2:$B$15)))</f>
        <v/>
      </c>
      <c r="AC19" s="47">
        <f t="shared" si="10"/>
        <v>0.4</v>
      </c>
      <c r="AD19" s="47">
        <f t="shared" si="11"/>
        <v>0.6</v>
      </c>
      <c r="AE19" s="48">
        <f>B19*AD19</f>
        <v>0.6</v>
      </c>
    </row>
    <row r="20" spans="1:31" ht="57.75" customHeight="1" x14ac:dyDescent="0.25">
      <c r="A20" s="40"/>
      <c r="B20" s="46">
        <f>Riesgos_2021!K29</f>
        <v>5</v>
      </c>
      <c r="C20" s="40" t="str">
        <f>Riesgos_2021!L29</f>
        <v xml:space="preserve">1. Ejecutar Plan de mantenimiento del edificio </v>
      </c>
      <c r="D20" s="45">
        <v>1</v>
      </c>
      <c r="E20" s="54" t="s">
        <v>136</v>
      </c>
      <c r="F20" s="45">
        <f>+IF(E20="","",(LOOKUP(E20,CriterioControl,CriteriosControles!$B$2:$B$15)))</f>
        <v>4</v>
      </c>
      <c r="G20" s="54"/>
      <c r="H20" s="45"/>
      <c r="I20" s="54"/>
      <c r="J20" s="45"/>
      <c r="K20" s="54"/>
      <c r="L20" s="45" t="str">
        <f>+IF(K20="","",(LOOKUP(K20,CriterioControl,CriteriosControles!$B$2:$B$15)))</f>
        <v/>
      </c>
      <c r="M20" s="54"/>
      <c r="N20" s="45" t="str">
        <f>+IF(M20="","",(LOOKUP(M20,CriterioControl,CriteriosControles!$B$2:$B$15)))</f>
        <v/>
      </c>
      <c r="O20" s="46"/>
      <c r="P20" s="45" t="str">
        <f>+IF(O20="","",(LOOKUP(O20,CriterioControl,CriteriosControles!$B$2:$B$15)))</f>
        <v/>
      </c>
      <c r="Q20" s="46"/>
      <c r="R20" s="45" t="str">
        <f>+IF(Q20="","",(LOOKUP(Q20,CriterioControl,CriteriosControles!$B$2:$B$15)))</f>
        <v/>
      </c>
      <c r="S20" s="46"/>
      <c r="T20" s="45" t="str">
        <f>+IF(S20="","",(LOOKUP(S20,CriterioControl,CriteriosControles!$B$2:$B$15)))</f>
        <v/>
      </c>
      <c r="U20" s="46"/>
      <c r="V20" s="45" t="str">
        <f>+IF(U20="","",(LOOKUP(U20,CriterioControl,CriteriosControles!$B$2:$B$15)))</f>
        <v/>
      </c>
      <c r="W20" s="46"/>
      <c r="X20" s="45" t="str">
        <f>+IF(W20="","",(LOOKUP(W20,CriterioControl,CriteriosControles!$B$2:$B$15)))</f>
        <v/>
      </c>
      <c r="Y20" s="46"/>
      <c r="Z20" s="45" t="str">
        <f>+IF(Y20="","",(LOOKUP(Y20,CriterioControl,CriteriosControles!$B$2:$B$15)))</f>
        <v/>
      </c>
      <c r="AA20" s="46"/>
      <c r="AB20" s="45" t="str">
        <f>+IF(AA20="","",(LOOKUP(AA20,CriterioControl,CriteriosControles!$B$2:$B$15)))</f>
        <v/>
      </c>
      <c r="AC20" s="47">
        <f t="shared" si="10"/>
        <v>0.8</v>
      </c>
      <c r="AD20" s="47">
        <f t="shared" si="11"/>
        <v>0.19999999999999996</v>
      </c>
      <c r="AE20" s="48">
        <f t="shared" si="12"/>
        <v>0.99999999999999978</v>
      </c>
    </row>
    <row r="21" spans="1:31" ht="18.75" customHeight="1" x14ac:dyDescent="0.25">
      <c r="A21" s="40"/>
      <c r="B21" s="46"/>
      <c r="C21" s="40"/>
      <c r="D21" s="45"/>
      <c r="E21" s="54"/>
      <c r="F21" s="45"/>
      <c r="G21" s="54"/>
      <c r="H21" s="45"/>
      <c r="I21" s="54"/>
      <c r="J21" s="45"/>
      <c r="K21" s="54"/>
      <c r="L21" s="45" t="str">
        <f>+IF(K21="","",(LOOKUP(K21,CriterioControl,CriteriosControles!$B$2:$B$15)))</f>
        <v/>
      </c>
      <c r="M21" s="54"/>
      <c r="N21" s="45" t="str">
        <f>+IF(M21="","",(LOOKUP(M21,CriterioControl,CriteriosControles!$B$2:$B$15)))</f>
        <v/>
      </c>
      <c r="O21" s="46"/>
      <c r="P21" s="45" t="str">
        <f>+IF(O21="","",(LOOKUP(O21,CriterioControl,CriteriosControles!$B$2:$B$15)))</f>
        <v/>
      </c>
      <c r="Q21" s="46"/>
      <c r="R21" s="45" t="str">
        <f>+IF(Q21="","",(LOOKUP(Q21,CriterioControl,CriteriosControles!$B$2:$B$15)))</f>
        <v/>
      </c>
      <c r="S21" s="46"/>
      <c r="T21" s="45" t="str">
        <f>+IF(S21="","",(LOOKUP(S21,CriterioControl,CriteriosControles!$B$2:$B$15)))</f>
        <v/>
      </c>
      <c r="U21" s="46"/>
      <c r="V21" s="45" t="str">
        <f>+IF(U21="","",(LOOKUP(U21,CriterioControl,CriteriosControles!$B$2:$B$15)))</f>
        <v/>
      </c>
      <c r="W21" s="46"/>
      <c r="X21" s="45" t="str">
        <f>+IF(W21="","",(LOOKUP(W21,CriterioControl,CriteriosControles!$B$2:$B$15)))</f>
        <v/>
      </c>
      <c r="Y21" s="46"/>
      <c r="Z21" s="45" t="str">
        <f>+IF(Y21="","",(LOOKUP(Y21,CriterioControl,CriteriosControles!$B$2:$B$15)))</f>
        <v/>
      </c>
      <c r="AA21" s="46"/>
      <c r="AB21" s="45" t="str">
        <f>+IF(AA21="","",(LOOKUP(AA21,CriterioControl,CriteriosControles!$B$2:$B$15)))</f>
        <v/>
      </c>
      <c r="AC21" s="47" t="e">
        <f t="shared" si="10"/>
        <v>#DIV/0!</v>
      </c>
      <c r="AD21" s="47" t="e">
        <f t="shared" si="11"/>
        <v>#DIV/0!</v>
      </c>
      <c r="AE21" s="48" t="e">
        <f>B21*AD21</f>
        <v>#DIV/0!</v>
      </c>
    </row>
    <row r="22" spans="1:31" x14ac:dyDescent="0.25">
      <c r="A22" s="40"/>
      <c r="B22" s="46"/>
      <c r="C22" s="40"/>
      <c r="D22" s="45"/>
      <c r="E22" s="54"/>
      <c r="F22" s="45"/>
      <c r="G22" s="54"/>
      <c r="H22" s="45"/>
      <c r="I22" s="54"/>
      <c r="J22" s="45"/>
      <c r="K22" s="54"/>
      <c r="L22" s="45"/>
      <c r="M22" s="54"/>
      <c r="N22" s="45"/>
      <c r="O22" s="46"/>
      <c r="P22" s="45"/>
      <c r="Q22" s="46"/>
      <c r="R22" s="45"/>
      <c r="S22" s="46"/>
      <c r="T22" s="45"/>
      <c r="U22" s="46"/>
      <c r="V22" s="45"/>
      <c r="W22" s="46"/>
      <c r="X22" s="45"/>
      <c r="Y22" s="46"/>
      <c r="Z22" s="45"/>
      <c r="AA22" s="46"/>
      <c r="AB22" s="45"/>
      <c r="AC22" s="47"/>
      <c r="AD22" s="47"/>
      <c r="AE22" s="48"/>
    </row>
    <row r="23" spans="1:31" x14ac:dyDescent="0.25">
      <c r="A23" s="40"/>
      <c r="B23" s="46"/>
      <c r="C23" s="40"/>
      <c r="D23" s="45"/>
      <c r="E23" s="54"/>
      <c r="F23" s="45"/>
      <c r="G23" s="54"/>
      <c r="H23" s="45"/>
      <c r="I23" s="54"/>
      <c r="J23" s="45"/>
      <c r="K23" s="54"/>
      <c r="L23" s="45"/>
      <c r="M23" s="54"/>
      <c r="N23" s="45"/>
      <c r="O23" s="46"/>
      <c r="P23" s="45"/>
      <c r="Q23" s="46"/>
      <c r="R23" s="45"/>
      <c r="S23" s="46"/>
      <c r="T23" s="45"/>
      <c r="U23" s="46"/>
      <c r="V23" s="45"/>
      <c r="W23" s="46"/>
      <c r="X23" s="45"/>
      <c r="Y23" s="46"/>
      <c r="Z23" s="45"/>
      <c r="AA23" s="46"/>
      <c r="AB23" s="45"/>
      <c r="AC23" s="47"/>
      <c r="AD23" s="47"/>
      <c r="AE23" s="48"/>
    </row>
    <row r="24" spans="1:31" x14ac:dyDescent="0.25">
      <c r="A24" s="40"/>
      <c r="B24" s="46"/>
      <c r="C24" s="40"/>
      <c r="D24" s="45"/>
      <c r="E24" s="54"/>
      <c r="F24" s="45"/>
      <c r="G24" s="54"/>
      <c r="H24" s="45"/>
      <c r="I24" s="54"/>
      <c r="J24" s="45"/>
      <c r="K24" s="54"/>
      <c r="L24" s="45"/>
      <c r="M24" s="54"/>
      <c r="N24" s="45"/>
      <c r="O24" s="46"/>
      <c r="P24" s="45"/>
      <c r="Q24" s="46"/>
      <c r="R24" s="45"/>
      <c r="S24" s="46"/>
      <c r="T24" s="45"/>
      <c r="U24" s="46"/>
      <c r="V24" s="45"/>
      <c r="W24" s="46"/>
      <c r="X24" s="45"/>
      <c r="Y24" s="46"/>
      <c r="Z24" s="45"/>
      <c r="AA24" s="46"/>
      <c r="AB24" s="45"/>
      <c r="AC24" s="47"/>
      <c r="AD24" s="47"/>
      <c r="AE24" s="48"/>
    </row>
    <row r="25" spans="1:31" x14ac:dyDescent="0.25">
      <c r="A25" s="40"/>
      <c r="B25" s="46"/>
      <c r="C25" s="40"/>
      <c r="D25" s="45"/>
      <c r="E25" s="54"/>
      <c r="F25" s="45"/>
      <c r="G25" s="54"/>
      <c r="H25" s="45"/>
      <c r="I25" s="54"/>
      <c r="J25" s="45"/>
      <c r="K25" s="54"/>
      <c r="L25" s="45"/>
      <c r="M25" s="54"/>
      <c r="N25" s="45"/>
      <c r="O25" s="46"/>
      <c r="P25" s="45"/>
      <c r="Q25" s="46"/>
      <c r="R25" s="45"/>
      <c r="S25" s="46"/>
      <c r="T25" s="45"/>
      <c r="U25" s="46"/>
      <c r="V25" s="45"/>
      <c r="W25" s="46"/>
      <c r="X25" s="45"/>
      <c r="Y25" s="46"/>
      <c r="Z25" s="45"/>
      <c r="AA25" s="46"/>
      <c r="AB25" s="45"/>
      <c r="AC25" s="47"/>
      <c r="AD25" s="47"/>
      <c r="AE25" s="48"/>
    </row>
    <row r="26" spans="1:31" x14ac:dyDescent="0.25">
      <c r="A26" s="40"/>
      <c r="B26" s="46"/>
      <c r="C26" s="40"/>
      <c r="D26" s="45"/>
      <c r="E26" s="54"/>
      <c r="F26" s="45"/>
      <c r="G26" s="54"/>
      <c r="H26" s="45"/>
      <c r="I26" s="54"/>
      <c r="J26" s="45"/>
      <c r="K26" s="54"/>
      <c r="L26" s="45"/>
      <c r="M26" s="54"/>
      <c r="N26" s="45"/>
      <c r="O26" s="46"/>
      <c r="P26" s="45"/>
      <c r="Q26" s="46"/>
      <c r="R26" s="45"/>
      <c r="S26" s="46"/>
      <c r="T26" s="45"/>
      <c r="U26" s="46"/>
      <c r="V26" s="45"/>
      <c r="W26" s="46"/>
      <c r="X26" s="45"/>
      <c r="Y26" s="46"/>
      <c r="Z26" s="45"/>
      <c r="AA26" s="46"/>
      <c r="AB26" s="45"/>
      <c r="AC26" s="47"/>
      <c r="AD26" s="47"/>
      <c r="AE26" s="48"/>
    </row>
  </sheetData>
  <sheetProtection selectLockedCells="1"/>
  <autoFilter ref="A3:AE21"/>
  <mergeCells count="19">
    <mergeCell ref="AD1:AD3"/>
    <mergeCell ref="AE1:AE3"/>
    <mergeCell ref="W2:X2"/>
    <mergeCell ref="Y2:Z2"/>
    <mergeCell ref="AA2:AB2"/>
    <mergeCell ref="AC1:AC3"/>
    <mergeCell ref="E2:F2"/>
    <mergeCell ref="A1:A3"/>
    <mergeCell ref="E1:AB1"/>
    <mergeCell ref="B1:B3"/>
    <mergeCell ref="G2:H2"/>
    <mergeCell ref="I2:J2"/>
    <mergeCell ref="K2:L2"/>
    <mergeCell ref="M2:N2"/>
    <mergeCell ref="O2:P2"/>
    <mergeCell ref="Q2:R2"/>
    <mergeCell ref="S2:T2"/>
    <mergeCell ref="U2:V2"/>
    <mergeCell ref="D1:D3"/>
  </mergeCells>
  <conditionalFormatting sqref="F27:J1048576 E1 N4:N9 P4:P9 R4:R9 T4:T9 V4:V9 X4:X9 Z4:Z9 AB4:AB9 H16:H26 J16:J26 L16:L26 N16:N26 P16:P26 R16:R26 T16:T26 V16:V26 X16:X26 Z16:Z26 AB16:AB26 F4:F9 H4:H9 J4:J9 L4:L9 F16:F26">
    <cfRule type="cellIs" dxfId="47" priority="117" operator="notEqual">
      <formula>""</formula>
    </cfRule>
  </conditionalFormatting>
  <conditionalFormatting sqref="F10">
    <cfRule type="cellIs" dxfId="46" priority="73" operator="notEqual">
      <formula>""</formula>
    </cfRule>
  </conditionalFormatting>
  <conditionalFormatting sqref="H10">
    <cfRule type="cellIs" dxfId="45" priority="72" operator="notEqual">
      <formula>""</formula>
    </cfRule>
  </conditionalFormatting>
  <conditionalFormatting sqref="L10">
    <cfRule type="cellIs" dxfId="44" priority="70" operator="notEqual">
      <formula>""</formula>
    </cfRule>
  </conditionalFormatting>
  <conditionalFormatting sqref="N10">
    <cfRule type="cellIs" dxfId="43" priority="69" operator="notEqual">
      <formula>""</formula>
    </cfRule>
  </conditionalFormatting>
  <conditionalFormatting sqref="P10">
    <cfRule type="cellIs" dxfId="42" priority="68" operator="notEqual">
      <formula>""</formula>
    </cfRule>
  </conditionalFormatting>
  <conditionalFormatting sqref="R10">
    <cfRule type="cellIs" dxfId="41" priority="67" operator="notEqual">
      <formula>""</formula>
    </cfRule>
  </conditionalFormatting>
  <conditionalFormatting sqref="T10">
    <cfRule type="cellIs" dxfId="40" priority="66" operator="notEqual">
      <formula>""</formula>
    </cfRule>
  </conditionalFormatting>
  <conditionalFormatting sqref="V10">
    <cfRule type="cellIs" dxfId="39" priority="65" operator="notEqual">
      <formula>""</formula>
    </cfRule>
  </conditionalFormatting>
  <conditionalFormatting sqref="X10">
    <cfRule type="cellIs" dxfId="38" priority="64" operator="notEqual">
      <formula>""</formula>
    </cfRule>
  </conditionalFormatting>
  <conditionalFormatting sqref="Z10">
    <cfRule type="cellIs" dxfId="37" priority="63" operator="notEqual">
      <formula>""</formula>
    </cfRule>
  </conditionalFormatting>
  <conditionalFormatting sqref="AB10">
    <cfRule type="cellIs" dxfId="36" priority="62" operator="notEqual">
      <formula>""</formula>
    </cfRule>
  </conditionalFormatting>
  <conditionalFormatting sqref="F11:F14">
    <cfRule type="cellIs" dxfId="35" priority="61" operator="notEqual">
      <formula>""</formula>
    </cfRule>
  </conditionalFormatting>
  <conditionalFormatting sqref="H11:H14">
    <cfRule type="cellIs" dxfId="34" priority="60" operator="notEqual">
      <formula>""</formula>
    </cfRule>
  </conditionalFormatting>
  <conditionalFormatting sqref="J11:J14">
    <cfRule type="cellIs" dxfId="33" priority="59" operator="notEqual">
      <formula>""</formula>
    </cfRule>
  </conditionalFormatting>
  <conditionalFormatting sqref="L11:L14">
    <cfRule type="cellIs" dxfId="32" priority="58" operator="notEqual">
      <formula>""</formula>
    </cfRule>
  </conditionalFormatting>
  <conditionalFormatting sqref="N11:N14">
    <cfRule type="cellIs" dxfId="31" priority="57" operator="notEqual">
      <formula>""</formula>
    </cfRule>
  </conditionalFormatting>
  <conditionalFormatting sqref="P11:P14">
    <cfRule type="cellIs" dxfId="30" priority="56" operator="notEqual">
      <formula>""</formula>
    </cfRule>
  </conditionalFormatting>
  <conditionalFormatting sqref="R11:R14">
    <cfRule type="cellIs" dxfId="29" priority="55" operator="notEqual">
      <formula>""</formula>
    </cfRule>
  </conditionalFormatting>
  <conditionalFormatting sqref="T11:T14">
    <cfRule type="cellIs" dxfId="28" priority="54" operator="notEqual">
      <formula>""</formula>
    </cfRule>
  </conditionalFormatting>
  <conditionalFormatting sqref="V11:V14">
    <cfRule type="cellIs" dxfId="27" priority="53" operator="notEqual">
      <formula>""</formula>
    </cfRule>
  </conditionalFormatting>
  <conditionalFormatting sqref="X11:X14">
    <cfRule type="cellIs" dxfId="26" priority="52" operator="notEqual">
      <formula>""</formula>
    </cfRule>
  </conditionalFormatting>
  <conditionalFormatting sqref="Z11:Z14">
    <cfRule type="cellIs" dxfId="25" priority="51" operator="notEqual">
      <formula>""</formula>
    </cfRule>
  </conditionalFormatting>
  <conditionalFormatting sqref="AB11:AB14">
    <cfRule type="cellIs" dxfId="24" priority="50" operator="notEqual">
      <formula>""</formula>
    </cfRule>
  </conditionalFormatting>
  <conditionalFormatting sqref="F15">
    <cfRule type="cellIs" dxfId="23" priority="37" operator="notEqual">
      <formula>""</formula>
    </cfRule>
  </conditionalFormatting>
  <conditionalFormatting sqref="H15">
    <cfRule type="cellIs" dxfId="22" priority="36" operator="notEqual">
      <formula>""</formula>
    </cfRule>
  </conditionalFormatting>
  <conditionalFormatting sqref="J15">
    <cfRule type="cellIs" dxfId="21" priority="35" operator="notEqual">
      <formula>""</formula>
    </cfRule>
  </conditionalFormatting>
  <conditionalFormatting sqref="L15">
    <cfRule type="cellIs" dxfId="20" priority="34" operator="notEqual">
      <formula>""</formula>
    </cfRule>
  </conditionalFormatting>
  <conditionalFormatting sqref="N15">
    <cfRule type="cellIs" dxfId="19" priority="33" operator="notEqual">
      <formula>""</formula>
    </cfRule>
  </conditionalFormatting>
  <conditionalFormatting sqref="P15">
    <cfRule type="cellIs" dxfId="18" priority="32" operator="notEqual">
      <formula>""</formula>
    </cfRule>
  </conditionalFormatting>
  <conditionalFormatting sqref="R15">
    <cfRule type="cellIs" dxfId="17" priority="31" operator="notEqual">
      <formula>""</formula>
    </cfRule>
  </conditionalFormatting>
  <conditionalFormatting sqref="T15">
    <cfRule type="cellIs" dxfId="16" priority="30" operator="notEqual">
      <formula>""</formula>
    </cfRule>
  </conditionalFormatting>
  <conditionalFormatting sqref="V15">
    <cfRule type="cellIs" dxfId="15" priority="29" operator="notEqual">
      <formula>""</formula>
    </cfRule>
  </conditionalFormatting>
  <conditionalFormatting sqref="X15">
    <cfRule type="cellIs" dxfId="14" priority="28" operator="notEqual">
      <formula>""</formula>
    </cfRule>
  </conditionalFormatting>
  <conditionalFormatting sqref="Z15">
    <cfRule type="cellIs" dxfId="13" priority="27" operator="notEqual">
      <formula>""</formula>
    </cfRule>
  </conditionalFormatting>
  <conditionalFormatting sqref="AB15">
    <cfRule type="cellIs" dxfId="12" priority="26" operator="notEqual">
      <formula>""</formula>
    </cfRule>
  </conditionalFormatting>
  <conditionalFormatting sqref="J10">
    <cfRule type="cellIs" dxfId="11" priority="1" operator="notEqual">
      <formula>""</formula>
    </cfRule>
  </conditionalFormatting>
  <dataValidations count="1">
    <dataValidation type="list" allowBlank="1" showInputMessage="1" showErrorMessage="1" sqref="I4:I26 K4:K26 AA4:AA26 Y4:Y26 W4:W26 U4:U26 S4:S26 Q4:Q26 O4:O26 M4:M26 G4:G26 E4:E26">
      <formula1>CriterioControl</formula1>
    </dataValidation>
  </dataValidation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zoomScaleNormal="100" workbookViewId="0">
      <selection activeCell="A7" sqref="A7"/>
    </sheetView>
  </sheetViews>
  <sheetFormatPr baseColWidth="10" defaultRowHeight="15" x14ac:dyDescent="0.25"/>
  <cols>
    <col min="1" max="1" width="50.140625" customWidth="1"/>
  </cols>
  <sheetData>
    <row r="1" spans="1:2" x14ac:dyDescent="0.25">
      <c r="A1" s="170" t="s">
        <v>124</v>
      </c>
      <c r="B1" s="170"/>
    </row>
    <row r="2" spans="1:2" x14ac:dyDescent="0.25">
      <c r="A2" t="s">
        <v>127</v>
      </c>
      <c r="B2" s="44" t="s">
        <v>125</v>
      </c>
    </row>
    <row r="3" spans="1:2" x14ac:dyDescent="0.25">
      <c r="A3" t="s">
        <v>128</v>
      </c>
      <c r="B3" s="44" t="s">
        <v>126</v>
      </c>
    </row>
    <row r="4" spans="1:2" x14ac:dyDescent="0.25">
      <c r="A4" t="s">
        <v>129</v>
      </c>
      <c r="B4" s="44">
        <v>1</v>
      </c>
    </row>
    <row r="5" spans="1:2" x14ac:dyDescent="0.25">
      <c r="A5" t="s">
        <v>130</v>
      </c>
      <c r="B5" s="44">
        <v>1</v>
      </c>
    </row>
    <row r="6" spans="1:2" x14ac:dyDescent="0.25">
      <c r="A6" t="s">
        <v>131</v>
      </c>
      <c r="B6" s="44">
        <v>4</v>
      </c>
    </row>
    <row r="7" spans="1:2" x14ac:dyDescent="0.25">
      <c r="A7" t="s">
        <v>132</v>
      </c>
      <c r="B7" s="44">
        <v>5</v>
      </c>
    </row>
    <row r="8" spans="1:2" x14ac:dyDescent="0.25">
      <c r="A8" t="s">
        <v>133</v>
      </c>
      <c r="B8" s="44">
        <v>1</v>
      </c>
    </row>
    <row r="9" spans="1:2" x14ac:dyDescent="0.25">
      <c r="A9" t="s">
        <v>134</v>
      </c>
      <c r="B9" s="44">
        <v>1</v>
      </c>
    </row>
    <row r="10" spans="1:2" x14ac:dyDescent="0.25">
      <c r="A10" t="s">
        <v>135</v>
      </c>
      <c r="B10" s="44">
        <v>3</v>
      </c>
    </row>
    <row r="11" spans="1:2" x14ac:dyDescent="0.25">
      <c r="A11" t="s">
        <v>136</v>
      </c>
      <c r="B11" s="44">
        <v>4</v>
      </c>
    </row>
    <row r="12" spans="1:2" x14ac:dyDescent="0.25">
      <c r="A12" t="s">
        <v>137</v>
      </c>
      <c r="B12" s="44">
        <v>1</v>
      </c>
    </row>
    <row r="13" spans="1:2" x14ac:dyDescent="0.25">
      <c r="A13" t="s">
        <v>138</v>
      </c>
      <c r="B13" s="44">
        <v>1</v>
      </c>
    </row>
    <row r="14" spans="1:2" x14ac:dyDescent="0.25">
      <c r="A14" t="s">
        <v>139</v>
      </c>
      <c r="B14" s="44">
        <v>2</v>
      </c>
    </row>
    <row r="15" spans="1:2" x14ac:dyDescent="0.25">
      <c r="A15" t="s">
        <v>140</v>
      </c>
      <c r="B15" s="44">
        <v>3</v>
      </c>
    </row>
  </sheetData>
  <mergeCells count="1">
    <mergeCell ref="A1:B1"/>
  </mergeCells>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15"/>
  <sheetViews>
    <sheetView zoomScale="125" zoomScaleNormal="125" workbookViewId="0">
      <selection activeCell="D5" sqref="D5:D6"/>
    </sheetView>
  </sheetViews>
  <sheetFormatPr baseColWidth="10" defaultRowHeight="15" x14ac:dyDescent="0.25"/>
  <cols>
    <col min="3" max="4" width="19" customWidth="1"/>
    <col min="5" max="5" width="108.85546875" customWidth="1"/>
  </cols>
  <sheetData>
    <row r="1" spans="3:5" ht="15.75" thickBot="1" x14ac:dyDescent="0.3"/>
    <row r="2" spans="3:5" ht="19.5" thickBot="1" x14ac:dyDescent="0.3">
      <c r="C2" s="61" t="s">
        <v>115</v>
      </c>
      <c r="D2" s="62" t="s">
        <v>180</v>
      </c>
      <c r="E2" s="63" t="s">
        <v>181</v>
      </c>
    </row>
    <row r="3" spans="3:5" x14ac:dyDescent="0.25">
      <c r="C3" s="171" t="s">
        <v>182</v>
      </c>
      <c r="D3" s="171">
        <v>1</v>
      </c>
      <c r="E3" s="69" t="s">
        <v>204</v>
      </c>
    </row>
    <row r="4" spans="3:5" ht="15.75" thickBot="1" x14ac:dyDescent="0.3">
      <c r="C4" s="172"/>
      <c r="D4" s="172"/>
      <c r="E4" s="70" t="s">
        <v>213</v>
      </c>
    </row>
    <row r="5" spans="3:5" x14ac:dyDescent="0.25">
      <c r="C5" s="171" t="s">
        <v>183</v>
      </c>
      <c r="D5" s="171">
        <v>2</v>
      </c>
      <c r="E5" s="69" t="s">
        <v>214</v>
      </c>
    </row>
    <row r="6" spans="3:5" ht="15.75" thickBot="1" x14ac:dyDescent="0.3">
      <c r="C6" s="173"/>
      <c r="D6" s="173"/>
      <c r="E6" s="70" t="s">
        <v>212</v>
      </c>
    </row>
    <row r="7" spans="3:5" x14ac:dyDescent="0.25">
      <c r="C7" s="171" t="s">
        <v>184</v>
      </c>
      <c r="D7" s="174">
        <v>3</v>
      </c>
      <c r="E7" s="69" t="s">
        <v>205</v>
      </c>
    </row>
    <row r="8" spans="3:5" x14ac:dyDescent="0.25">
      <c r="C8" s="172"/>
      <c r="D8" s="175"/>
      <c r="E8" s="68" t="s">
        <v>212</v>
      </c>
    </row>
    <row r="9" spans="3:5" ht="15.75" thickBot="1" x14ac:dyDescent="0.3">
      <c r="C9" s="173"/>
      <c r="D9" s="176"/>
      <c r="E9" s="70" t="s">
        <v>211</v>
      </c>
    </row>
    <row r="10" spans="3:5" x14ac:dyDescent="0.25">
      <c r="C10" s="171" t="s">
        <v>185</v>
      </c>
      <c r="D10" s="171">
        <v>4</v>
      </c>
      <c r="E10" s="69" t="s">
        <v>207</v>
      </c>
    </row>
    <row r="11" spans="3:5" x14ac:dyDescent="0.25">
      <c r="C11" s="172"/>
      <c r="D11" s="172"/>
      <c r="E11" s="68" t="s">
        <v>206</v>
      </c>
    </row>
    <row r="12" spans="3:5" ht="15.75" thickBot="1" x14ac:dyDescent="0.3">
      <c r="C12" s="173"/>
      <c r="D12" s="173"/>
      <c r="E12" s="70" t="s">
        <v>211</v>
      </c>
    </row>
    <row r="13" spans="3:5" x14ac:dyDescent="0.25">
      <c r="C13" s="171" t="s">
        <v>186</v>
      </c>
      <c r="D13" s="171">
        <v>5</v>
      </c>
      <c r="E13" s="67" t="s">
        <v>210</v>
      </c>
    </row>
    <row r="14" spans="3:5" x14ac:dyDescent="0.25">
      <c r="C14" s="172"/>
      <c r="D14" s="172"/>
      <c r="E14" s="65" t="s">
        <v>208</v>
      </c>
    </row>
    <row r="15" spans="3:5" ht="15.75" thickBot="1" x14ac:dyDescent="0.3">
      <c r="C15" s="173"/>
      <c r="D15" s="173"/>
      <c r="E15" s="66" t="s">
        <v>209</v>
      </c>
    </row>
  </sheetData>
  <mergeCells count="10">
    <mergeCell ref="C13:C15"/>
    <mergeCell ref="D13:D15"/>
    <mergeCell ref="C3:C4"/>
    <mergeCell ref="D3:D4"/>
    <mergeCell ref="C5:C6"/>
    <mergeCell ref="D5:D6"/>
    <mergeCell ref="D7:D9"/>
    <mergeCell ref="C7:C9"/>
    <mergeCell ref="D10:D12"/>
    <mergeCell ref="C10:C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zoomScaleNormal="100" zoomScalePageLayoutView="125" workbookViewId="0">
      <selection activeCell="C4" sqref="C4"/>
    </sheetView>
  </sheetViews>
  <sheetFormatPr baseColWidth="10" defaultColWidth="9.140625" defaultRowHeight="15" x14ac:dyDescent="0.25"/>
  <cols>
    <col min="1" max="1" width="24.42578125" style="1" bestFit="1" customWidth="1"/>
    <col min="2" max="2" width="1.42578125" style="1" customWidth="1"/>
    <col min="3" max="3" width="26.42578125" style="1" customWidth="1"/>
    <col min="4" max="4" width="1.42578125" style="1" customWidth="1"/>
    <col min="5" max="5" width="9.140625" style="5"/>
    <col min="6" max="6" width="13.42578125" style="5" customWidth="1"/>
    <col min="7" max="7" width="36.42578125" style="5" customWidth="1"/>
    <col min="8" max="8" width="14.85546875" style="5" customWidth="1"/>
    <col min="9" max="9" width="25.42578125" style="21" customWidth="1"/>
    <col min="10" max="10" width="1.42578125" style="1" customWidth="1"/>
    <col min="11" max="11" width="27.140625" style="1" bestFit="1" customWidth="1"/>
    <col min="12" max="12" width="50.42578125" style="1" customWidth="1"/>
    <col min="13" max="18" width="26.42578125" style="1" customWidth="1"/>
    <col min="19" max="19" width="5.42578125" style="1" bestFit="1" customWidth="1"/>
    <col min="20" max="20" width="23" style="1" bestFit="1" customWidth="1"/>
    <col min="21" max="21" width="1.42578125" style="1" customWidth="1"/>
    <col min="22" max="22" width="91.140625" style="1" customWidth="1"/>
    <col min="23" max="16384" width="9.140625" style="1"/>
  </cols>
  <sheetData>
    <row r="1" spans="1:22" ht="18.75" x14ac:dyDescent="0.25">
      <c r="A1" s="3" t="s">
        <v>58</v>
      </c>
      <c r="C1" s="3" t="s">
        <v>56</v>
      </c>
      <c r="E1" s="31" t="s">
        <v>11</v>
      </c>
      <c r="F1" s="31" t="s">
        <v>16</v>
      </c>
      <c r="G1" s="31" t="s">
        <v>36</v>
      </c>
      <c r="H1" s="31" t="s">
        <v>14</v>
      </c>
      <c r="I1" s="32" t="s">
        <v>23</v>
      </c>
      <c r="J1" s="33"/>
      <c r="K1" s="34" t="s">
        <v>20</v>
      </c>
      <c r="L1" s="34" t="s">
        <v>111</v>
      </c>
      <c r="M1" s="34" t="s">
        <v>116</v>
      </c>
      <c r="N1" s="34" t="s">
        <v>45</v>
      </c>
      <c r="O1" s="34" t="s">
        <v>47</v>
      </c>
      <c r="P1" s="34" t="s">
        <v>79</v>
      </c>
      <c r="Q1" s="34" t="s">
        <v>55</v>
      </c>
      <c r="R1" s="34" t="s">
        <v>80</v>
      </c>
      <c r="S1" s="34" t="s">
        <v>48</v>
      </c>
      <c r="T1" s="34" t="s">
        <v>54</v>
      </c>
      <c r="U1" s="33"/>
      <c r="V1" s="35"/>
    </row>
    <row r="2" spans="1:22" ht="18.75" x14ac:dyDescent="0.25">
      <c r="A2" s="4">
        <v>8</v>
      </c>
      <c r="C2" s="4">
        <v>8</v>
      </c>
      <c r="E2" s="36" t="s">
        <v>9</v>
      </c>
      <c r="F2" s="36" t="s">
        <v>28</v>
      </c>
      <c r="G2" s="36" t="s">
        <v>43</v>
      </c>
      <c r="H2" s="36" t="s">
        <v>21</v>
      </c>
      <c r="I2" s="55" t="s">
        <v>155</v>
      </c>
      <c r="J2" s="33"/>
      <c r="K2" s="36" t="s">
        <v>96</v>
      </c>
      <c r="L2" s="36" t="s">
        <v>101</v>
      </c>
      <c r="M2" s="36" t="s">
        <v>106</v>
      </c>
      <c r="N2" s="36" t="s">
        <v>44</v>
      </c>
      <c r="O2" s="36" t="s">
        <v>4</v>
      </c>
      <c r="P2" s="36" t="s">
        <v>44</v>
      </c>
      <c r="Q2" s="36" t="s">
        <v>2</v>
      </c>
      <c r="R2" s="36" t="s">
        <v>117</v>
      </c>
      <c r="S2" s="37">
        <v>1</v>
      </c>
      <c r="T2" s="36" t="s">
        <v>49</v>
      </c>
      <c r="U2" s="33"/>
      <c r="V2" s="33"/>
    </row>
    <row r="3" spans="1:22" ht="15.75" thickBot="1" x14ac:dyDescent="0.3">
      <c r="C3" s="12" t="s">
        <v>57</v>
      </c>
      <c r="E3" s="36" t="s">
        <v>10</v>
      </c>
      <c r="F3" s="36" t="s">
        <v>29</v>
      </c>
      <c r="G3" s="36" t="s">
        <v>33</v>
      </c>
      <c r="H3" s="36" t="s">
        <v>19</v>
      </c>
      <c r="I3" s="55" t="s">
        <v>156</v>
      </c>
      <c r="J3" s="33"/>
      <c r="K3" s="36" t="s">
        <v>97</v>
      </c>
      <c r="L3" s="36" t="s">
        <v>102</v>
      </c>
      <c r="M3" s="36" t="s">
        <v>107</v>
      </c>
      <c r="N3" s="36" t="s">
        <v>83</v>
      </c>
      <c r="O3" s="36" t="s">
        <v>6</v>
      </c>
      <c r="P3" s="36" t="s">
        <v>78</v>
      </c>
      <c r="Q3" s="36" t="s">
        <v>5</v>
      </c>
      <c r="R3" s="36" t="s">
        <v>118</v>
      </c>
      <c r="S3" s="37">
        <v>2</v>
      </c>
      <c r="T3" s="36" t="s">
        <v>50</v>
      </c>
      <c r="U3" s="33"/>
      <c r="V3" s="33"/>
    </row>
    <row r="4" spans="1:22" ht="19.5" thickBot="1" x14ac:dyDescent="0.3">
      <c r="C4" s="4">
        <v>5</v>
      </c>
      <c r="E4" s="36"/>
      <c r="F4" s="36" t="s">
        <v>30</v>
      </c>
      <c r="G4" s="36" t="s">
        <v>41</v>
      </c>
      <c r="H4" s="36" t="s">
        <v>1</v>
      </c>
      <c r="I4" s="56" t="s">
        <v>157</v>
      </c>
      <c r="J4" s="33"/>
      <c r="K4" s="36" t="s">
        <v>98</v>
      </c>
      <c r="L4" s="36" t="s">
        <v>103</v>
      </c>
      <c r="M4" s="36" t="s">
        <v>108</v>
      </c>
      <c r="N4" s="36" t="s">
        <v>82</v>
      </c>
      <c r="O4" s="36" t="s">
        <v>3</v>
      </c>
      <c r="P4" s="36" t="s">
        <v>77</v>
      </c>
      <c r="Q4" s="36" t="s">
        <v>3</v>
      </c>
      <c r="R4" s="36" t="s">
        <v>119</v>
      </c>
      <c r="S4" s="37">
        <v>3</v>
      </c>
      <c r="T4" s="36" t="s">
        <v>51</v>
      </c>
      <c r="U4" s="33"/>
      <c r="V4" s="33"/>
    </row>
    <row r="5" spans="1:22" ht="15.75" thickBot="1" x14ac:dyDescent="0.3">
      <c r="E5" s="36"/>
      <c r="F5" s="36" t="s">
        <v>31</v>
      </c>
      <c r="G5" s="36" t="s">
        <v>32</v>
      </c>
      <c r="H5" s="36" t="s">
        <v>22</v>
      </c>
      <c r="I5" s="57" t="s">
        <v>158</v>
      </c>
      <c r="J5" s="33"/>
      <c r="K5" s="36" t="s">
        <v>99</v>
      </c>
      <c r="L5" s="36" t="s">
        <v>104</v>
      </c>
      <c r="M5" s="36" t="s">
        <v>109</v>
      </c>
      <c r="N5" s="36" t="s">
        <v>81</v>
      </c>
      <c r="O5" s="36" t="s">
        <v>5</v>
      </c>
      <c r="P5" s="36" t="s">
        <v>76</v>
      </c>
      <c r="Q5" s="36" t="s">
        <v>6</v>
      </c>
      <c r="R5" s="36" t="s">
        <v>120</v>
      </c>
      <c r="S5" s="37">
        <v>4</v>
      </c>
      <c r="T5" s="36" t="s">
        <v>52</v>
      </c>
      <c r="U5" s="33"/>
      <c r="V5" s="33"/>
    </row>
    <row r="6" spans="1:22" ht="15.75" thickBot="1" x14ac:dyDescent="0.3">
      <c r="E6" s="36"/>
      <c r="F6" s="36"/>
      <c r="G6" s="36" t="s">
        <v>34</v>
      </c>
      <c r="H6" s="36"/>
      <c r="I6" s="57" t="s">
        <v>159</v>
      </c>
      <c r="J6" s="33"/>
      <c r="K6" s="36" t="s">
        <v>100</v>
      </c>
      <c r="L6" s="36" t="s">
        <v>105</v>
      </c>
      <c r="M6" s="36" t="s">
        <v>110</v>
      </c>
      <c r="N6" s="36" t="s">
        <v>84</v>
      </c>
      <c r="O6" s="36" t="s">
        <v>2</v>
      </c>
      <c r="P6" s="36" t="s">
        <v>75</v>
      </c>
      <c r="Q6" s="36" t="s">
        <v>46</v>
      </c>
      <c r="R6" s="36" t="s">
        <v>121</v>
      </c>
      <c r="S6" s="37">
        <v>5</v>
      </c>
      <c r="T6" s="36" t="s">
        <v>53</v>
      </c>
      <c r="U6" s="33"/>
      <c r="V6" s="33"/>
    </row>
    <row r="7" spans="1:22" ht="15.75" thickBot="1" x14ac:dyDescent="0.3">
      <c r="E7" s="36"/>
      <c r="F7" s="36"/>
      <c r="G7" s="36" t="s">
        <v>42</v>
      </c>
      <c r="H7" s="36"/>
      <c r="I7" s="57" t="s">
        <v>160</v>
      </c>
      <c r="J7" s="33"/>
      <c r="K7" s="33"/>
      <c r="L7" s="38"/>
      <c r="M7" s="33"/>
      <c r="N7" s="33"/>
      <c r="O7" s="33"/>
      <c r="P7" s="33"/>
      <c r="Q7" s="33"/>
      <c r="R7" s="33"/>
      <c r="S7" s="33"/>
      <c r="T7" s="33"/>
      <c r="U7" s="33"/>
      <c r="V7" s="33"/>
    </row>
    <row r="8" spans="1:22" ht="15.75" thickBot="1" x14ac:dyDescent="0.3">
      <c r="E8" s="36"/>
      <c r="F8" s="36"/>
      <c r="G8" s="36" t="s">
        <v>37</v>
      </c>
      <c r="H8" s="36"/>
      <c r="I8" s="57" t="s">
        <v>161</v>
      </c>
      <c r="J8" s="33"/>
      <c r="K8" s="33"/>
      <c r="L8" s="38"/>
      <c r="M8" s="33"/>
      <c r="N8" s="33"/>
      <c r="O8" s="33"/>
      <c r="P8" s="33"/>
      <c r="Q8" s="33"/>
      <c r="R8" s="33"/>
      <c r="S8" s="33"/>
      <c r="T8" s="33"/>
      <c r="U8" s="33"/>
      <c r="V8" s="33"/>
    </row>
    <row r="9" spans="1:22" ht="15.75" thickBot="1" x14ac:dyDescent="0.3">
      <c r="A9" s="1" t="s">
        <v>66</v>
      </c>
      <c r="E9" s="36"/>
      <c r="F9" s="36"/>
      <c r="G9" s="36" t="s">
        <v>38</v>
      </c>
      <c r="H9" s="36"/>
      <c r="I9" s="57" t="s">
        <v>162</v>
      </c>
      <c r="J9" s="33"/>
      <c r="K9" s="33"/>
      <c r="L9" s="38"/>
      <c r="M9" s="33"/>
      <c r="N9" s="33"/>
      <c r="O9" s="33"/>
      <c r="P9" s="33"/>
      <c r="Q9" s="33"/>
      <c r="R9" s="33"/>
      <c r="S9" s="33"/>
      <c r="T9" s="33"/>
      <c r="U9" s="33"/>
      <c r="V9" s="33"/>
    </row>
    <row r="10" spans="1:22" ht="15.75" thickBot="1" x14ac:dyDescent="0.3">
      <c r="A10" s="13" t="s">
        <v>68</v>
      </c>
      <c r="C10" s="14" t="e">
        <f>COUNTIF(#REF!,"ABIERTA")</f>
        <v>#REF!</v>
      </c>
      <c r="E10" s="36"/>
      <c r="F10" s="36"/>
      <c r="G10" s="36" t="s">
        <v>35</v>
      </c>
      <c r="H10" s="36"/>
      <c r="I10" s="57" t="s">
        <v>163</v>
      </c>
      <c r="J10" s="33"/>
      <c r="K10" s="33"/>
      <c r="L10" s="38"/>
      <c r="M10" s="33"/>
      <c r="N10" s="33"/>
      <c r="O10" s="33"/>
      <c r="P10" s="33"/>
      <c r="Q10" s="33"/>
      <c r="R10" s="33"/>
      <c r="S10" s="33"/>
      <c r="T10" s="33"/>
      <c r="U10" s="33"/>
      <c r="V10" s="33"/>
    </row>
    <row r="11" spans="1:22" ht="15.75" thickBot="1" x14ac:dyDescent="0.3">
      <c r="A11" s="13" t="s">
        <v>69</v>
      </c>
      <c r="C11" s="14" t="e">
        <f>COUNTIF(#REF!,"CERRADA")</f>
        <v>#REF!</v>
      </c>
      <c r="E11" s="36"/>
      <c r="F11" s="36"/>
      <c r="G11" s="36" t="s">
        <v>40</v>
      </c>
      <c r="H11" s="36"/>
      <c r="I11" s="57" t="s">
        <v>164</v>
      </c>
      <c r="J11" s="33"/>
      <c r="K11" s="33"/>
      <c r="L11" s="38"/>
      <c r="M11" s="33"/>
      <c r="N11" s="33"/>
      <c r="O11" s="33"/>
      <c r="P11" s="33"/>
      <c r="Q11" s="33"/>
      <c r="R11" s="33"/>
      <c r="S11" s="33"/>
      <c r="T11" s="33"/>
      <c r="U11" s="33"/>
      <c r="V11" s="33"/>
    </row>
    <row r="12" spans="1:22" ht="15.75" thickBot="1" x14ac:dyDescent="0.3">
      <c r="A12" s="13" t="s">
        <v>70</v>
      </c>
      <c r="C12" s="14">
        <f>COUNTA(#REF!)</f>
        <v>1</v>
      </c>
      <c r="E12" s="36"/>
      <c r="F12" s="36"/>
      <c r="G12" s="36" t="s">
        <v>39</v>
      </c>
      <c r="H12" s="36"/>
      <c r="I12" s="57" t="s">
        <v>165</v>
      </c>
      <c r="J12" s="33"/>
      <c r="K12" s="33"/>
      <c r="L12" s="38"/>
      <c r="M12" s="33"/>
      <c r="N12" s="33"/>
      <c r="O12" s="33"/>
      <c r="P12" s="33"/>
      <c r="Q12" s="33"/>
      <c r="R12" s="33"/>
      <c r="S12" s="33"/>
      <c r="T12" s="33"/>
      <c r="U12" s="33"/>
      <c r="V12" s="33"/>
    </row>
    <row r="13" spans="1:22" ht="15.75" thickBot="1" x14ac:dyDescent="0.3">
      <c r="A13" s="13" t="str">
        <f>T2</f>
        <v>Oportunidad fallida</v>
      </c>
      <c r="C13" s="14" t="e">
        <f>COUNTIF(#REF!,Listas!A13)</f>
        <v>#REF!</v>
      </c>
      <c r="E13" s="38"/>
      <c r="F13" s="38"/>
      <c r="G13" s="38"/>
      <c r="H13" s="38"/>
      <c r="I13" s="57" t="s">
        <v>166</v>
      </c>
      <c r="J13" s="38"/>
      <c r="K13" s="38"/>
      <c r="L13" s="38"/>
      <c r="M13" s="38"/>
      <c r="N13" s="41"/>
      <c r="O13" s="41"/>
      <c r="P13" s="41"/>
      <c r="Q13" s="41"/>
      <c r="R13" s="41"/>
      <c r="S13" s="33"/>
      <c r="T13" s="33"/>
      <c r="U13" s="33"/>
      <c r="V13" s="33"/>
    </row>
    <row r="14" spans="1:22" ht="15.75" thickBot="1" x14ac:dyDescent="0.3">
      <c r="A14" s="13" t="str">
        <f>T3</f>
        <v>Oportunidad abandonada</v>
      </c>
      <c r="C14" s="14" t="e">
        <f>COUNTIF(#REF!,Listas!A14)</f>
        <v>#REF!</v>
      </c>
      <c r="E14" s="39"/>
      <c r="F14" s="39"/>
      <c r="G14" s="39"/>
      <c r="H14" s="39"/>
      <c r="I14" s="57" t="s">
        <v>167</v>
      </c>
      <c r="J14" s="39"/>
      <c r="K14" s="39"/>
      <c r="L14" s="39"/>
      <c r="M14" s="39"/>
      <c r="N14" s="42"/>
      <c r="O14" s="42"/>
      <c r="P14" s="42"/>
      <c r="Q14" s="42"/>
      <c r="R14" s="42"/>
      <c r="S14" s="33"/>
      <c r="T14" s="33"/>
      <c r="U14" s="33"/>
      <c r="V14" s="33"/>
    </row>
    <row r="15" spans="1:22" ht="15.75" thickBot="1" x14ac:dyDescent="0.3">
      <c r="A15" s="13" t="str">
        <f>T4</f>
        <v>Se trataron algunas expectativas</v>
      </c>
      <c r="C15" s="14" t="e">
        <f>COUNTIF(#REF!,Listas!A15)</f>
        <v>#REF!</v>
      </c>
      <c r="E15" s="6"/>
      <c r="F15" s="6"/>
      <c r="G15" s="6"/>
      <c r="H15" s="6"/>
      <c r="I15" s="57" t="s">
        <v>168</v>
      </c>
      <c r="J15" s="6"/>
      <c r="K15" s="6"/>
      <c r="L15" s="6"/>
      <c r="M15" s="6"/>
      <c r="N15" s="43"/>
      <c r="O15" s="43"/>
      <c r="P15" s="43"/>
      <c r="Q15" s="43"/>
      <c r="R15" s="43"/>
      <c r="V15" s="8" t="s">
        <v>62</v>
      </c>
    </row>
    <row r="16" spans="1:22" ht="30.75" thickBot="1" x14ac:dyDescent="0.3">
      <c r="A16" s="13" t="str">
        <f>T5</f>
        <v>Se trataron todas las expectativas</v>
      </c>
      <c r="C16" s="14" t="e">
        <f>COUNTIF(#REF!,Listas!A16)</f>
        <v>#REF!</v>
      </c>
      <c r="E16" s="6"/>
      <c r="F16" s="6"/>
      <c r="G16" s="6"/>
      <c r="H16" s="6"/>
      <c r="I16" s="57" t="s">
        <v>169</v>
      </c>
      <c r="J16" s="7"/>
      <c r="K16" s="7"/>
      <c r="L16" s="7"/>
      <c r="M16" s="7"/>
      <c r="N16" s="7"/>
      <c r="O16" s="7"/>
      <c r="P16" s="7"/>
      <c r="Q16" s="7"/>
      <c r="R16" s="7"/>
      <c r="V16" s="9" t="s">
        <v>63</v>
      </c>
    </row>
    <row r="17" spans="1:22" ht="15.75" thickBot="1" x14ac:dyDescent="0.3">
      <c r="A17" s="13" t="str">
        <f>T6</f>
        <v>Se excedieron las expectativas</v>
      </c>
      <c r="C17" s="14" t="e">
        <f>COUNTIF(#REF!,Listas!A17)</f>
        <v>#REF!</v>
      </c>
      <c r="E17" s="6"/>
      <c r="F17" s="6"/>
      <c r="G17" s="6"/>
      <c r="H17" s="6"/>
      <c r="I17" s="57" t="s">
        <v>170</v>
      </c>
      <c r="J17" s="7"/>
      <c r="K17" s="7"/>
      <c r="L17" s="7"/>
      <c r="M17" s="7"/>
      <c r="N17" s="7"/>
      <c r="O17" s="7"/>
      <c r="P17" s="7"/>
      <c r="Q17" s="7"/>
      <c r="R17" s="7"/>
      <c r="V17" s="8"/>
    </row>
    <row r="18" spans="1:22" ht="15.75" thickBot="1" x14ac:dyDescent="0.3">
      <c r="E18" s="6"/>
      <c r="F18" s="6"/>
      <c r="G18" s="6"/>
      <c r="H18" s="6"/>
      <c r="I18" s="57" t="s">
        <v>171</v>
      </c>
      <c r="J18" s="7"/>
      <c r="K18" s="7"/>
      <c r="L18" s="7"/>
      <c r="M18" s="7"/>
      <c r="N18" s="7"/>
      <c r="O18" s="7"/>
      <c r="P18" s="7"/>
      <c r="Q18" s="7"/>
      <c r="R18" s="7"/>
      <c r="V18" s="8" t="str">
        <f>CONCATENATE(V15,C2,V17,V16,C4," y ",C2,")")</f>
        <v>(Requerido para los factores de riesgo &gt;=8, 
sugerido para factores de riesgo entre 5 y 8)</v>
      </c>
    </row>
    <row r="19" spans="1:22" ht="15.75" thickBot="1" x14ac:dyDescent="0.3">
      <c r="E19" s="6"/>
      <c r="F19" s="6"/>
      <c r="G19" s="6"/>
      <c r="H19" s="6"/>
      <c r="I19" s="57" t="s">
        <v>172</v>
      </c>
      <c r="J19" s="7"/>
      <c r="K19" s="7"/>
      <c r="L19" s="7"/>
      <c r="M19" s="7"/>
      <c r="N19" s="7"/>
      <c r="O19" s="7"/>
      <c r="P19" s="7"/>
      <c r="Q19" s="7"/>
      <c r="R19" s="7"/>
      <c r="V19" s="8"/>
    </row>
    <row r="20" spans="1:22" ht="15.75" thickBot="1" x14ac:dyDescent="0.3">
      <c r="A20" s="1" t="s">
        <v>67</v>
      </c>
      <c r="E20" s="6"/>
      <c r="F20" s="6"/>
      <c r="G20" s="6"/>
      <c r="H20" s="6"/>
      <c r="I20" s="57" t="s">
        <v>173</v>
      </c>
      <c r="J20" s="7"/>
      <c r="K20" s="7"/>
      <c r="L20" s="7"/>
      <c r="M20" s="7"/>
      <c r="N20" s="7"/>
      <c r="O20" s="7"/>
      <c r="P20" s="7"/>
      <c r="Q20" s="7"/>
      <c r="R20" s="7"/>
      <c r="V20" s="8"/>
    </row>
    <row r="21" spans="1:22" ht="30.75" thickBot="1" x14ac:dyDescent="0.3">
      <c r="A21" s="13" t="s">
        <v>71</v>
      </c>
      <c r="C21" s="14">
        <f>COUNTA(Riesgos_2021!C18:C114)</f>
        <v>14</v>
      </c>
      <c r="E21" s="6"/>
      <c r="F21" s="6"/>
      <c r="G21" s="6"/>
      <c r="H21" s="6"/>
      <c r="I21" s="57" t="s">
        <v>174</v>
      </c>
      <c r="J21" s="7"/>
      <c r="K21" s="7"/>
      <c r="L21" s="7"/>
      <c r="M21" s="7"/>
      <c r="N21" s="7"/>
      <c r="O21" s="7"/>
      <c r="P21" s="7"/>
      <c r="Q21" s="7"/>
      <c r="R21" s="7"/>
      <c r="V21" s="9" t="s">
        <v>64</v>
      </c>
    </row>
    <row r="22" spans="1:22" ht="30.75" thickBot="1" x14ac:dyDescent="0.3">
      <c r="A22" s="13" t="s">
        <v>72</v>
      </c>
      <c r="C22" s="14">
        <f>COUNTIF(Riesgos_2021!K18:K114,"&gt;="&amp;Listas!C2)</f>
        <v>0</v>
      </c>
      <c r="I22" s="57" t="s">
        <v>175</v>
      </c>
      <c r="V22" s="9" t="s">
        <v>65</v>
      </c>
    </row>
    <row r="23" spans="1:22" ht="15.75" thickBot="1" x14ac:dyDescent="0.3">
      <c r="A23" s="13" t="s">
        <v>73</v>
      </c>
      <c r="C23" s="14">
        <f>C21-C22-C24</f>
        <v>10</v>
      </c>
      <c r="I23" s="57" t="s">
        <v>176</v>
      </c>
      <c r="V23" s="8"/>
    </row>
    <row r="24" spans="1:22" ht="15.75" thickBot="1" x14ac:dyDescent="0.3">
      <c r="A24" s="13" t="s">
        <v>74</v>
      </c>
      <c r="C24" s="14">
        <f>COUNTIF(Riesgos_2021!K18:K114,"&lt;"&amp;Listas!C4)</f>
        <v>4</v>
      </c>
      <c r="I24" s="57" t="s">
        <v>177</v>
      </c>
      <c r="V24" s="8" t="str">
        <f>CONCATENATE(V21,A2,V22)</f>
        <v>Plan de persecución de oportunidades 
(sugerida para factor de oportunidades &gt;=8) 
Puede referenciar a documentos de planificación externa</v>
      </c>
    </row>
    <row r="25" spans="1:22" ht="15.75" thickBot="1" x14ac:dyDescent="0.3">
      <c r="I25" s="57" t="s">
        <v>178</v>
      </c>
      <c r="V25" s="8"/>
    </row>
    <row r="26" spans="1:22" ht="15.75" thickBot="1" x14ac:dyDescent="0.3">
      <c r="I26" s="57" t="s">
        <v>179</v>
      </c>
    </row>
    <row r="27" spans="1:22" x14ac:dyDescent="0.25">
      <c r="I27" s="21" t="s">
        <v>198</v>
      </c>
    </row>
    <row r="28" spans="1:22" x14ac:dyDescent="0.25">
      <c r="I28" s="21" t="s">
        <v>190</v>
      </c>
    </row>
    <row r="29" spans="1:22" x14ac:dyDescent="0.25">
      <c r="I29" s="21" t="s">
        <v>191</v>
      </c>
    </row>
    <row r="30" spans="1:22" x14ac:dyDescent="0.25">
      <c r="I30" s="21" t="s">
        <v>193</v>
      </c>
    </row>
    <row r="31" spans="1:22" x14ac:dyDescent="0.25">
      <c r="I31" s="21" t="s">
        <v>192</v>
      </c>
    </row>
    <row r="32" spans="1:22" x14ac:dyDescent="0.25">
      <c r="I32" s="21" t="s">
        <v>194</v>
      </c>
    </row>
    <row r="33" spans="1:9" x14ac:dyDescent="0.25">
      <c r="A33" s="13"/>
      <c r="I33" s="21" t="s">
        <v>196</v>
      </c>
    </row>
    <row r="34" spans="1:9" x14ac:dyDescent="0.25">
      <c r="A34" s="13"/>
      <c r="I34" s="21" t="s">
        <v>195</v>
      </c>
    </row>
    <row r="35" spans="1:9" x14ac:dyDescent="0.25">
      <c r="I35" s="21" t="s">
        <v>197</v>
      </c>
    </row>
    <row r="51" spans="1:1" x14ac:dyDescent="0.25">
      <c r="A51" s="13"/>
    </row>
    <row r="52" spans="1:1" x14ac:dyDescent="0.25">
      <c r="A52" s="13"/>
    </row>
  </sheetData>
  <sheetProtection algorithmName="SHA-512" hashValue="QuuPaDa5Jbqvxw+0SRfWgbMVkjprvprAX1XP0K7Svmxz9O44kZzPjEzYmyfpLmO7v1oRK8ki2/bQkYY/2qJdkw==" saltValue="xHGfshyqLt2upRMe3opcqw==" spinCount="100000" sheet="1" objects="1" scenarios="1" selectLockedCells="1"/>
  <conditionalFormatting sqref="H13:R15 E25:I1048576 E17:H24 E1:I16 S1:T1 S2:S6">
    <cfRule type="cellIs" dxfId="10" priority="15" operator="notEqual">
      <formula>""</formula>
    </cfRule>
  </conditionalFormatting>
  <conditionalFormatting sqref="K1:M1">
    <cfRule type="cellIs" dxfId="9" priority="14" operator="notEqual">
      <formula>""</formula>
    </cfRule>
  </conditionalFormatting>
  <conditionalFormatting sqref="K2:K6">
    <cfRule type="cellIs" dxfId="8" priority="13" operator="notEqual">
      <formula>""</formula>
    </cfRule>
  </conditionalFormatting>
  <conditionalFormatting sqref="L2:L7">
    <cfRule type="cellIs" dxfId="7" priority="12" operator="notEqual">
      <formula>""</formula>
    </cfRule>
  </conditionalFormatting>
  <conditionalFormatting sqref="M2:M6">
    <cfRule type="cellIs" dxfId="6" priority="11" operator="notEqual">
      <formula>""</formula>
    </cfRule>
  </conditionalFormatting>
  <conditionalFormatting sqref="L8:L12">
    <cfRule type="cellIs" dxfId="5" priority="8" operator="notEqual">
      <formula>""</formula>
    </cfRule>
  </conditionalFormatting>
  <conditionalFormatting sqref="T2:T6">
    <cfRule type="cellIs" dxfId="4" priority="5" operator="notEqual">
      <formula>""</formula>
    </cfRule>
  </conditionalFormatting>
  <conditionalFormatting sqref="Q1:R6">
    <cfRule type="cellIs" dxfId="3" priority="4" operator="notEqual">
      <formula>""</formula>
    </cfRule>
  </conditionalFormatting>
  <conditionalFormatting sqref="N1:P1">
    <cfRule type="cellIs" dxfId="2" priority="3" operator="notEqual">
      <formula>""</formula>
    </cfRule>
  </conditionalFormatting>
  <conditionalFormatting sqref="N2:N6">
    <cfRule type="cellIs" dxfId="1" priority="2" operator="notEqual">
      <formula>""</formula>
    </cfRule>
  </conditionalFormatting>
  <conditionalFormatting sqref="O2:P6">
    <cfRule type="cellIs" dxfId="0" priority="1" operator="notEqual">
      <formula>""</formula>
    </cfRule>
  </conditionalFormatting>
  <pageMargins left="0.7" right="0.7" top="0.75" bottom="0.75" header="0.3" footer="0.3"/>
  <pageSetup orientation="portrait"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15</vt:i4>
      </vt:variant>
    </vt:vector>
  </HeadingPairs>
  <TitlesOfParts>
    <vt:vector size="22" baseType="lpstr">
      <vt:lpstr>Partes</vt:lpstr>
      <vt:lpstr>Cuestiones</vt:lpstr>
      <vt:lpstr>Riesgos_2021</vt:lpstr>
      <vt:lpstr>Calificacion Controles</vt:lpstr>
      <vt:lpstr>CriteriosControles</vt:lpstr>
      <vt:lpstr>CriteriosImpactos</vt:lpstr>
      <vt:lpstr>Listas</vt:lpstr>
      <vt:lpstr>'Calificacion Controles'!correction</vt:lpstr>
      <vt:lpstr>'Calificacion Controles'!cost</vt:lpstr>
      <vt:lpstr>CriterioControl</vt:lpstr>
      <vt:lpstr>'Calificacion Controles'!Likelihood</vt:lpstr>
      <vt:lpstr>Likelihood</vt:lpstr>
      <vt:lpstr>'Calificacion Controles'!Occurrences</vt:lpstr>
      <vt:lpstr>Occurrences</vt:lpstr>
      <vt:lpstr>'Calificacion Controles'!opprep</vt:lpstr>
      <vt:lpstr>opprep</vt:lpstr>
      <vt:lpstr>'Calificacion Controles'!Potential</vt:lpstr>
      <vt:lpstr>Potential</vt:lpstr>
      <vt:lpstr>'Calificacion Controles'!riskrep</vt:lpstr>
      <vt:lpstr>'Calificacion Controles'!Success</vt:lpstr>
      <vt:lpstr>Success</vt:lpstr>
      <vt:lpstr>'Calificacion Controles'!Violation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de registro contexto de la organización</dc:title>
  <dc:creator>Daniel jiménez;www.pymesycalidad20.com</dc:creator>
  <cp:lastModifiedBy>Windows User</cp:lastModifiedBy>
  <cp:lastPrinted>2017-09-21T21:31:12Z</cp:lastPrinted>
  <dcterms:created xsi:type="dcterms:W3CDTF">2015-08-31T12:23:57Z</dcterms:created>
  <dcterms:modified xsi:type="dcterms:W3CDTF">2021-11-19T20:32:48Z</dcterms:modified>
  <cp:category>ISO 9001:2015;Procedimientos</cp:category>
</cp:coreProperties>
</file>