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DOC\ERNESTO\PLAN ANTICORRUPCION\2017\"/>
    </mc:Choice>
  </mc:AlternateContent>
  <bookViews>
    <workbookView xWindow="0" yWindow="0" windowWidth="20490" windowHeight="7455" tabRatio="885" firstSheet="3" activeTab="5"/>
  </bookViews>
  <sheets>
    <sheet name="Instructivo" sheetId="22" r:id="rId1"/>
    <sheet name="ProbImpacto" sheetId="12" r:id="rId2"/>
    <sheet name="Hoja1" sheetId="10" state="hidden" r:id="rId3"/>
    <sheet name="Identificación" sheetId="2" r:id="rId4"/>
    <sheet name="Factores" sheetId="11" state="hidden" r:id="rId5"/>
    <sheet name="Analisis del Riesgo" sheetId="5" r:id="rId6"/>
    <sheet name="Grafica Inherente" sheetId="20" r:id="rId7"/>
    <sheet name="TabEvaluacion" sheetId="13" state="hidden" r:id="rId8"/>
    <sheet name="Evaluación de los Controles" sheetId="23" r:id="rId9"/>
    <sheet name="Valoracion Riesgo" sheetId="15" r:id="rId10"/>
    <sheet name="Grafica Residual" sheetId="24" r:id="rId11"/>
    <sheet name="Mapa de Riesgo" sheetId="18" r:id="rId12"/>
    <sheet name="Monitoreo y Revisión" sheetId="19" r:id="rId13"/>
  </sheets>
  <externalReferences>
    <externalReference r:id="rId14"/>
  </externalReferences>
  <definedNames>
    <definedName name="_xlnm._FilterDatabase" localSheetId="1" hidden="1">ProbImpacto!$A$22:$F$42</definedName>
    <definedName name="_xlnm._FilterDatabase" localSheetId="7" hidden="1">TabEvaluacion!$A$15:$J$40</definedName>
    <definedName name="_xlnm.Print_Area" localSheetId="5">'Analisis del Riesgo'!$A$1:$M$32</definedName>
    <definedName name="_xlnm.Print_Area" localSheetId="8">'Evaluación de los Controles'!$A$1:$V$59</definedName>
    <definedName name="_xlnm.Print_Area" localSheetId="6">'Grafica Inherente'!$A$1:$O$31</definedName>
    <definedName name="_xlnm.Print_Area" localSheetId="10">'Grafica Residual'!$A$1:$O$31</definedName>
    <definedName name="_xlnm.Print_Area" localSheetId="3">Identificación!$A$1:$H$75</definedName>
    <definedName name="_xlnm.Print_Area" localSheetId="11">'Mapa de Riesgo'!$A$1:$T$65</definedName>
    <definedName name="_xlnm.Print_Area" localSheetId="12">'Monitoreo y Revisión'!$A$1:$P$59</definedName>
    <definedName name="_xlnm.Print_Area" localSheetId="9">'Valoracion Riesgo'!$A$1:$I$42</definedName>
    <definedName name="Externos">Factores!$B$2:$B$8</definedName>
    <definedName name="Factores">Factores!$A$2:$A$4</definedName>
    <definedName name="Internos">Factores!$C$2:$C$10</definedName>
    <definedName name="Posee_una_herramienta_para_ejercer_el_control.__0_15" localSheetId="10">#REF!</definedName>
    <definedName name="Posee_una_herramienta_para_ejercer_el_control.__0_15">#REF!</definedName>
    <definedName name="Proceso">Factores!$D$2:$D$7</definedName>
    <definedName name="Tipo">ProbImpacto!$M$2:$M$5</definedName>
    <definedName name="_xlnm.Print_Titles" localSheetId="8">'Evaluación de los Controles'!$1:$14</definedName>
    <definedName name="_xlnm.Print_Titles" localSheetId="3">Identificación!$1:$15</definedName>
    <definedName name="_xlnm.Print_Titles" localSheetId="11">'Mapa de Riesgo'!$B:$J,'Mapa de Riesgo'!$1:$18</definedName>
    <definedName name="_xlnm.Print_Titles" localSheetId="12">'Monitoreo y Revisión'!$1:$13</definedName>
  </definedNames>
  <calcPr calcId="152511"/>
</workbook>
</file>

<file path=xl/calcChain.xml><?xml version="1.0" encoding="utf-8"?>
<calcChain xmlns="http://schemas.openxmlformats.org/spreadsheetml/2006/main">
  <c r="B41" i="19" l="1"/>
  <c r="A41" i="19"/>
  <c r="B38" i="19"/>
  <c r="A38" i="19"/>
  <c r="B35" i="19"/>
  <c r="A35" i="19"/>
  <c r="B32" i="19"/>
  <c r="A32" i="19"/>
  <c r="A29" i="19"/>
  <c r="A26" i="19"/>
  <c r="A23" i="19"/>
  <c r="A20" i="19"/>
  <c r="B17" i="19"/>
  <c r="A17" i="19"/>
  <c r="A14" i="19"/>
  <c r="C11" i="19" l="1"/>
  <c r="C10" i="19"/>
  <c r="E19" i="18" l="1"/>
  <c r="D48" i="18" l="1"/>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U42" i="23"/>
  <c r="N20" i="24" s="1"/>
  <c r="V42" i="23"/>
  <c r="M20" i="24" s="1"/>
  <c r="U39" i="23"/>
  <c r="N19" i="24" s="1"/>
  <c r="V39" i="23"/>
  <c r="M19" i="24" s="1"/>
  <c r="U36" i="23"/>
  <c r="N18" i="24" s="1"/>
  <c r="V36" i="23"/>
  <c r="M18" i="24" s="1"/>
  <c r="U33" i="23"/>
  <c r="N17" i="24" s="1"/>
  <c r="V33" i="23"/>
  <c r="M17" i="24" s="1"/>
  <c r="T42" i="23"/>
  <c r="T39" i="23"/>
  <c r="T36" i="23"/>
  <c r="T33" i="23"/>
  <c r="T30" i="23"/>
  <c r="V30" i="23" s="1"/>
  <c r="M16" i="24" s="1"/>
  <c r="S42" i="23"/>
  <c r="S39" i="23"/>
  <c r="S36" i="23"/>
  <c r="S33" i="23"/>
  <c r="R44" i="23"/>
  <c r="R43" i="23"/>
  <c r="R42" i="23"/>
  <c r="R41" i="23"/>
  <c r="R40" i="23"/>
  <c r="R39" i="23"/>
  <c r="R38" i="23"/>
  <c r="R37" i="23"/>
  <c r="R36" i="23"/>
  <c r="R35" i="23"/>
  <c r="R34" i="23"/>
  <c r="R33" i="23"/>
  <c r="R32" i="23"/>
  <c r="R31" i="23"/>
  <c r="R30" i="23"/>
  <c r="R29" i="23"/>
  <c r="R27" i="23"/>
  <c r="R26" i="23"/>
  <c r="R25" i="23"/>
  <c r="R24" i="23"/>
  <c r="R23" i="23"/>
  <c r="R22" i="23"/>
  <c r="R21" i="23"/>
  <c r="R20" i="23"/>
  <c r="R19" i="23"/>
  <c r="R18" i="23"/>
  <c r="R15" i="23"/>
  <c r="Q44" i="23"/>
  <c r="Q43" i="23"/>
  <c r="Q42" i="23"/>
  <c r="Q41" i="23"/>
  <c r="Q40" i="23"/>
  <c r="Q39" i="23"/>
  <c r="Q38" i="23"/>
  <c r="Q37" i="23"/>
  <c r="Q36" i="23"/>
  <c r="Q35" i="23"/>
  <c r="Q34" i="23"/>
  <c r="Q33" i="23"/>
  <c r="Q32" i="23"/>
  <c r="Q29" i="23"/>
  <c r="Q28" i="23"/>
  <c r="Q26" i="23"/>
  <c r="Q23" i="23"/>
  <c r="Q20" i="23"/>
  <c r="G16" i="5"/>
  <c r="G17" i="5"/>
  <c r="G18" i="5"/>
  <c r="G19" i="5"/>
  <c r="G20" i="5"/>
  <c r="G21" i="5"/>
  <c r="G22" i="5"/>
  <c r="G23" i="5"/>
  <c r="G24" i="5"/>
  <c r="G15" i="5"/>
  <c r="J19" i="5"/>
  <c r="J20" i="5"/>
  <c r="J21" i="5"/>
  <c r="J22" i="5"/>
  <c r="J23" i="5"/>
  <c r="J24" i="5"/>
  <c r="J16" i="5"/>
  <c r="J17" i="5"/>
  <c r="J18" i="5"/>
  <c r="J15" i="5"/>
  <c r="T18" i="23" l="1"/>
  <c r="T24" i="23"/>
  <c r="T21" i="23"/>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15" i="19"/>
  <c r="D16" i="19"/>
  <c r="D14" i="19"/>
  <c r="E46" i="18" l="1"/>
  <c r="E40" i="18"/>
  <c r="E43" i="18"/>
  <c r="E34" i="18"/>
  <c r="E37" i="18"/>
  <c r="E25" i="18"/>
  <c r="E28" i="18"/>
  <c r="E31" i="18"/>
  <c r="E22" i="18"/>
  <c r="P15" i="23"/>
  <c r="Q15" i="23" s="1"/>
  <c r="J45" i="19" l="1"/>
  <c r="F45" i="19"/>
  <c r="A45" i="19"/>
  <c r="J10" i="19"/>
  <c r="Q50" i="18"/>
  <c r="K50" i="18"/>
  <c r="B50" i="18"/>
  <c r="L24" i="24"/>
  <c r="I24" i="24"/>
  <c r="A24" i="24"/>
  <c r="M7" i="24"/>
  <c r="F8" i="24"/>
  <c r="F7" i="24"/>
  <c r="H29" i="15"/>
  <c r="F29" i="15"/>
  <c r="B29" i="15"/>
  <c r="H14" i="15"/>
  <c r="D15" i="15"/>
  <c r="D14" i="15"/>
  <c r="P47" i="23"/>
  <c r="K47" i="23"/>
  <c r="B47" i="23"/>
  <c r="L24" i="20"/>
  <c r="I24" i="20"/>
  <c r="A24" i="20"/>
  <c r="Q10" i="23"/>
  <c r="D11" i="23"/>
  <c r="D10" i="23"/>
  <c r="M7" i="20"/>
  <c r="F8" i="20"/>
  <c r="F7" i="20"/>
  <c r="D12" i="5"/>
  <c r="K11" i="5"/>
  <c r="D11" i="5"/>
  <c r="H26" i="5"/>
  <c r="K26" i="5"/>
  <c r="B26" i="5"/>
  <c r="C15" i="19" l="1"/>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14" i="19"/>
  <c r="Q15" i="18"/>
  <c r="J40" i="18"/>
  <c r="J41" i="18"/>
  <c r="J42" i="18"/>
  <c r="J43" i="18"/>
  <c r="J44" i="18"/>
  <c r="J45" i="18"/>
  <c r="J46" i="18"/>
  <c r="J47" i="18"/>
  <c r="J48" i="18"/>
  <c r="J37" i="18"/>
  <c r="J38" i="18"/>
  <c r="J39" i="18"/>
  <c r="J34" i="18"/>
  <c r="J35" i="18"/>
  <c r="J36" i="18"/>
  <c r="J31" i="18"/>
  <c r="J32" i="18"/>
  <c r="J33" i="18"/>
  <c r="J25" i="18"/>
  <c r="J26" i="18"/>
  <c r="J27" i="18"/>
  <c r="J28" i="18"/>
  <c r="J29" i="18"/>
  <c r="J30" i="18"/>
  <c r="J22" i="18"/>
  <c r="J23" i="18"/>
  <c r="J24" i="18"/>
  <c r="J20" i="18" l="1"/>
  <c r="J21" i="18"/>
  <c r="J19" i="18"/>
  <c r="E16" i="18"/>
  <c r="E15" i="18"/>
  <c r="L20" i="24"/>
  <c r="L19" i="24"/>
  <c r="L18" i="24"/>
  <c r="L17" i="24"/>
  <c r="L16" i="24"/>
  <c r="L15" i="24"/>
  <c r="L14" i="24"/>
  <c r="L13" i="24"/>
  <c r="L12" i="24"/>
  <c r="L11" i="24"/>
  <c r="D27" i="15"/>
  <c r="F46" i="18" s="1"/>
  <c r="E27" i="15"/>
  <c r="G46" i="18" s="1"/>
  <c r="D26" i="15"/>
  <c r="F43" i="18" s="1"/>
  <c r="E26" i="15"/>
  <c r="G43" i="18" s="1"/>
  <c r="D25" i="15"/>
  <c r="F40" i="18" s="1"/>
  <c r="E25" i="15"/>
  <c r="G40" i="18" s="1"/>
  <c r="D24" i="15"/>
  <c r="F37" i="18" s="1"/>
  <c r="E24" i="15"/>
  <c r="G37" i="18" s="1"/>
  <c r="D23" i="15"/>
  <c r="F34" i="18" s="1"/>
  <c r="E23" i="15"/>
  <c r="G34" i="18" s="1"/>
  <c r="D22" i="15"/>
  <c r="F31" i="18" s="1"/>
  <c r="E22" i="15"/>
  <c r="G31" i="18" s="1"/>
  <c r="D21" i="15"/>
  <c r="F28" i="18" s="1"/>
  <c r="E21" i="15"/>
  <c r="G28" i="18" s="1"/>
  <c r="D20" i="15"/>
  <c r="F25" i="18" s="1"/>
  <c r="E20" i="15"/>
  <c r="G25" i="18" s="1"/>
  <c r="D19" i="15"/>
  <c r="F22" i="18" s="1"/>
  <c r="E19" i="15"/>
  <c r="G22" i="18" s="1"/>
  <c r="E18" i="15"/>
  <c r="G19" i="18" s="1"/>
  <c r="D18" i="15"/>
  <c r="F19" i="18" s="1"/>
  <c r="B30" i="23" l="1"/>
  <c r="B34" i="18" s="1"/>
  <c r="P16" i="23" l="1"/>
  <c r="P17" i="23"/>
  <c r="P18" i="23"/>
  <c r="Q18" i="23" s="1"/>
  <c r="P19" i="23"/>
  <c r="Q19" i="23" s="1"/>
  <c r="P20" i="23"/>
  <c r="P21" i="23"/>
  <c r="Q21" i="23" s="1"/>
  <c r="S21" i="23" s="1"/>
  <c r="P22" i="23"/>
  <c r="Q22" i="23" s="1"/>
  <c r="P23" i="23"/>
  <c r="P24" i="23"/>
  <c r="Q24" i="23" s="1"/>
  <c r="P25" i="23"/>
  <c r="Q25" i="23" s="1"/>
  <c r="S24" i="23" s="1"/>
  <c r="P26" i="23"/>
  <c r="P27" i="23"/>
  <c r="Q27" i="23" s="1"/>
  <c r="S27" i="23" s="1"/>
  <c r="P28" i="23"/>
  <c r="R28" i="23" s="1"/>
  <c r="T27" i="23" s="1"/>
  <c r="V27" i="23" s="1"/>
  <c r="M15" i="24" s="1"/>
  <c r="P29" i="23"/>
  <c r="P30" i="23"/>
  <c r="Q30" i="23" s="1"/>
  <c r="P31" i="23"/>
  <c r="Q31" i="23" s="1"/>
  <c r="P32" i="23"/>
  <c r="P33" i="23"/>
  <c r="P34" i="23"/>
  <c r="P35" i="23"/>
  <c r="P36" i="23"/>
  <c r="P37" i="23"/>
  <c r="P38" i="23"/>
  <c r="P39" i="23"/>
  <c r="P40" i="23"/>
  <c r="P41" i="23"/>
  <c r="P42" i="23"/>
  <c r="P43" i="23"/>
  <c r="P44" i="23"/>
  <c r="B15" i="23"/>
  <c r="B19" i="18" s="1"/>
  <c r="B18" i="23"/>
  <c r="B21" i="23"/>
  <c r="B24" i="23"/>
  <c r="B27" i="23"/>
  <c r="B42" i="23"/>
  <c r="B39" i="23"/>
  <c r="B36" i="23"/>
  <c r="B33" i="23"/>
  <c r="B23" i="15"/>
  <c r="S30" i="23" l="1"/>
  <c r="U30" i="23" s="1"/>
  <c r="N16" i="24" s="1"/>
  <c r="R16" i="23"/>
  <c r="Q16" i="23"/>
  <c r="S18" i="23"/>
  <c r="Q17" i="23"/>
  <c r="R17" i="23"/>
  <c r="T15" i="23" s="1"/>
  <c r="S15" i="23"/>
  <c r="B25" i="15"/>
  <c r="B40" i="18"/>
  <c r="B21" i="15"/>
  <c r="B28" i="18"/>
  <c r="B26" i="15"/>
  <c r="B43" i="18"/>
  <c r="B20" i="15"/>
  <c r="B25" i="18"/>
  <c r="B27" i="15"/>
  <c r="B46" i="18"/>
  <c r="B19" i="15"/>
  <c r="B22" i="18"/>
  <c r="B24" i="15"/>
  <c r="B37" i="18"/>
  <c r="B22" i="15"/>
  <c r="B31" i="18"/>
  <c r="B18" i="15"/>
  <c r="C20" i="5"/>
  <c r="C21" i="5"/>
  <c r="C22" i="5"/>
  <c r="C23" i="5"/>
  <c r="C24" i="5"/>
  <c r="K17" i="24" l="1"/>
  <c r="C33" i="23"/>
  <c r="K16" i="24"/>
  <c r="C30" i="23"/>
  <c r="K19" i="24"/>
  <c r="C39" i="23"/>
  <c r="K18" i="24"/>
  <c r="C36" i="23"/>
  <c r="K20" i="24"/>
  <c r="C42" i="23"/>
  <c r="L12" i="20"/>
  <c r="L13" i="20"/>
  <c r="L14" i="20"/>
  <c r="L15" i="20"/>
  <c r="K16" i="20"/>
  <c r="L16" i="20"/>
  <c r="K17" i="20"/>
  <c r="L17" i="20"/>
  <c r="K18" i="20"/>
  <c r="L18" i="20"/>
  <c r="K19" i="20"/>
  <c r="L19" i="20"/>
  <c r="K20" i="20"/>
  <c r="L20" i="20"/>
  <c r="L11" i="20"/>
  <c r="C27" i="15" l="1"/>
  <c r="C46" i="18"/>
  <c r="C23" i="15"/>
  <c r="C34" i="18"/>
  <c r="B29" i="19" s="1"/>
  <c r="C25" i="15"/>
  <c r="C40" i="18"/>
  <c r="C26" i="15"/>
  <c r="C43" i="18"/>
  <c r="C24" i="15"/>
  <c r="C37" i="18"/>
  <c r="C19" i="5" l="1"/>
  <c r="K15" i="24" l="1"/>
  <c r="C27" i="23"/>
  <c r="K15" i="20"/>
  <c r="C18" i="5"/>
  <c r="K14" i="24" l="1"/>
  <c r="C24" i="23"/>
  <c r="K14" i="20"/>
  <c r="C22" i="15"/>
  <c r="C31" i="18"/>
  <c r="B26" i="19" s="1"/>
  <c r="C17" i="5"/>
  <c r="C16" i="5"/>
  <c r="C15" i="5"/>
  <c r="K12" i="24" l="1"/>
  <c r="C18" i="23"/>
  <c r="K12" i="20"/>
  <c r="K11" i="24"/>
  <c r="C15" i="23"/>
  <c r="C19" i="18" s="1"/>
  <c r="B14" i="19" s="1"/>
  <c r="K11" i="20"/>
  <c r="K13" i="24"/>
  <c r="C21" i="23"/>
  <c r="K13" i="20"/>
  <c r="C21" i="15"/>
  <c r="C28" i="18"/>
  <c r="B23" i="19" s="1"/>
  <c r="C18" i="15" l="1"/>
  <c r="C20" i="15"/>
  <c r="C25" i="18"/>
  <c r="B20" i="19" s="1"/>
  <c r="C19" i="15"/>
  <c r="C22" i="18"/>
  <c r="D40" i="13"/>
  <c r="D35" i="13"/>
  <c r="D30" i="13"/>
  <c r="D25" i="13"/>
  <c r="D20" i="13"/>
  <c r="D39" i="13"/>
  <c r="D34" i="13"/>
  <c r="D29" i="13"/>
  <c r="D24" i="13"/>
  <c r="D19" i="13"/>
  <c r="D38" i="13"/>
  <c r="D33" i="13"/>
  <c r="D28" i="13"/>
  <c r="D23" i="13"/>
  <c r="D18" i="13"/>
  <c r="D37" i="13"/>
  <c r="D32" i="13"/>
  <c r="D27" i="13"/>
  <c r="D22" i="13"/>
  <c r="D17" i="13"/>
  <c r="D36" i="13"/>
  <c r="D31" i="13"/>
  <c r="D26" i="13"/>
  <c r="D21" i="13"/>
  <c r="D16" i="13"/>
  <c r="D24" i="12"/>
  <c r="D25" i="12"/>
  <c r="D26" i="12"/>
  <c r="D27" i="12"/>
  <c r="D28" i="12"/>
  <c r="D29" i="12"/>
  <c r="D30" i="12"/>
  <c r="D31" i="12"/>
  <c r="D32" i="12"/>
  <c r="D33" i="12"/>
  <c r="D34" i="12"/>
  <c r="D35" i="12"/>
  <c r="D36" i="12"/>
  <c r="D37" i="12"/>
  <c r="D38" i="12"/>
  <c r="D39" i="12"/>
  <c r="D40" i="12"/>
  <c r="D41" i="12"/>
  <c r="D42" i="12"/>
  <c r="D23" i="12"/>
  <c r="F16" i="12"/>
  <c r="F15" i="12"/>
  <c r="F14" i="12"/>
  <c r="F13" i="12"/>
  <c r="F12" i="12"/>
  <c r="E4" i="12"/>
  <c r="E5" i="12"/>
  <c r="E6" i="12"/>
  <c r="E7" i="12"/>
  <c r="E3" i="12"/>
  <c r="E26" i="12" l="1"/>
  <c r="E41" i="12"/>
  <c r="E36" i="12"/>
  <c r="E31" i="12"/>
  <c r="E38" i="12"/>
  <c r="E33" i="12"/>
  <c r="E28" i="12"/>
  <c r="E23" i="12"/>
  <c r="E42" i="12"/>
  <c r="E32" i="12"/>
  <c r="E27" i="12"/>
  <c r="E37" i="12"/>
  <c r="E25" i="12"/>
  <c r="E40" i="12"/>
  <c r="E35" i="12"/>
  <c r="E30" i="12"/>
  <c r="E39" i="12"/>
  <c r="E34" i="12"/>
  <c r="E24" i="12"/>
  <c r="E29" i="12"/>
  <c r="H37" i="18"/>
  <c r="I37" i="18" s="1"/>
  <c r="H40" i="18"/>
  <c r="I40" i="18" s="1"/>
  <c r="H46" i="18"/>
  <c r="I46" i="18" s="1"/>
  <c r="H34" i="18"/>
  <c r="I34" i="18" s="1"/>
  <c r="H43" i="18"/>
  <c r="I43" i="18" s="1"/>
  <c r="K15" i="5"/>
  <c r="F15" i="23" s="1"/>
  <c r="F26" i="15"/>
  <c r="F22" i="15"/>
  <c r="F23" i="15"/>
  <c r="F20" i="15"/>
  <c r="F27" i="15"/>
  <c r="F24" i="15"/>
  <c r="H19" i="18"/>
  <c r="F18" i="15"/>
  <c r="F19" i="15"/>
  <c r="F25" i="15"/>
  <c r="F21" i="15"/>
  <c r="O14" i="20"/>
  <c r="O18" i="20"/>
  <c r="O15" i="20"/>
  <c r="O19" i="20"/>
  <c r="O20" i="20"/>
  <c r="O12" i="20"/>
  <c r="O16" i="20"/>
  <c r="O13" i="20"/>
  <c r="O17" i="20"/>
  <c r="O11" i="20"/>
  <c r="K21" i="5"/>
  <c r="K24" i="5"/>
  <c r="K20" i="5"/>
  <c r="K23" i="5"/>
  <c r="K22" i="5"/>
  <c r="D15" i="23"/>
  <c r="U15" i="23" s="1"/>
  <c r="N11" i="24" s="1"/>
  <c r="M15" i="5"/>
  <c r="N11" i="20" s="1"/>
  <c r="D42" i="23"/>
  <c r="D36" i="23"/>
  <c r="D30" i="23"/>
  <c r="D24" i="23"/>
  <c r="U24" i="23" s="1"/>
  <c r="N14" i="24" s="1"/>
  <c r="D18" i="23"/>
  <c r="D39" i="23"/>
  <c r="D33" i="23"/>
  <c r="D27" i="23"/>
  <c r="U27" i="23" s="1"/>
  <c r="N15" i="24" s="1"/>
  <c r="D21" i="23"/>
  <c r="U21" i="23" s="1"/>
  <c r="N13" i="24" s="1"/>
  <c r="M23" i="5"/>
  <c r="N19" i="20" s="1"/>
  <c r="M22" i="5"/>
  <c r="N18" i="20" s="1"/>
  <c r="M24" i="5"/>
  <c r="N20" i="20" s="1"/>
  <c r="E39" i="23"/>
  <c r="E33" i="23"/>
  <c r="E27" i="23"/>
  <c r="E21" i="23"/>
  <c r="V21" i="23" s="1"/>
  <c r="M13" i="24" s="1"/>
  <c r="E15" i="23"/>
  <c r="E42" i="23"/>
  <c r="E36" i="23"/>
  <c r="E30" i="23"/>
  <c r="E24" i="23"/>
  <c r="V24" i="23" s="1"/>
  <c r="M14" i="24" s="1"/>
  <c r="E18" i="23"/>
  <c r="N19" i="5"/>
  <c r="M15" i="20" s="1"/>
  <c r="N22" i="5"/>
  <c r="M18" i="20" s="1"/>
  <c r="N24" i="5"/>
  <c r="M20" i="20" s="1"/>
  <c r="N20" i="5"/>
  <c r="M16" i="20" s="1"/>
  <c r="N16" i="5"/>
  <c r="M12" i="20" s="1"/>
  <c r="N17" i="5"/>
  <c r="M13" i="20" s="1"/>
  <c r="N21" i="5"/>
  <c r="M17" i="20" s="1"/>
  <c r="N23" i="5"/>
  <c r="M19" i="20" s="1"/>
  <c r="N15" i="5"/>
  <c r="M11" i="20" s="1"/>
  <c r="N18" i="5"/>
  <c r="M14" i="20" s="1"/>
  <c r="M21" i="5"/>
  <c r="N17" i="20" s="1"/>
  <c r="M16" i="5"/>
  <c r="N12" i="20" s="1"/>
  <c r="M18" i="5"/>
  <c r="N14" i="20" s="1"/>
  <c r="M20" i="5"/>
  <c r="N16" i="20" s="1"/>
  <c r="M17" i="5"/>
  <c r="N13" i="20" s="1"/>
  <c r="M19" i="5"/>
  <c r="N15" i="20" s="1"/>
  <c r="K18" i="5"/>
  <c r="F24" i="23" s="1"/>
  <c r="K19" i="5"/>
  <c r="F27" i="23" s="1"/>
  <c r="K17" i="5"/>
  <c r="F21" i="23" s="1"/>
  <c r="K16" i="5"/>
  <c r="F18" i="23" s="1"/>
  <c r="V18" i="23" l="1"/>
  <c r="V15" i="23"/>
  <c r="U18" i="23"/>
  <c r="L15" i="5"/>
  <c r="L40" i="18"/>
  <c r="L31" i="18"/>
  <c r="K37" i="18"/>
  <c r="K34" i="18"/>
  <c r="G18" i="15"/>
  <c r="K19" i="18"/>
  <c r="F42" i="23"/>
  <c r="L24" i="5"/>
  <c r="L46" i="18"/>
  <c r="L37" i="18"/>
  <c r="K43" i="18"/>
  <c r="K40" i="18"/>
  <c r="F36" i="23"/>
  <c r="L22" i="5"/>
  <c r="F33" i="23"/>
  <c r="L21" i="5"/>
  <c r="L28" i="18"/>
  <c r="L43" i="18"/>
  <c r="K25" i="18"/>
  <c r="K46" i="18"/>
  <c r="F39" i="23"/>
  <c r="L23" i="5"/>
  <c r="L34" i="18"/>
  <c r="H25" i="18"/>
  <c r="I25" i="18" s="1"/>
  <c r="L25" i="18"/>
  <c r="K31" i="18"/>
  <c r="K28" i="18"/>
  <c r="F30" i="23"/>
  <c r="L20" i="5"/>
  <c r="I19" i="18"/>
  <c r="L18" i="5"/>
  <c r="L19" i="5"/>
  <c r="L16" i="5"/>
  <c r="L17" i="5"/>
  <c r="K22" i="18" l="1"/>
  <c r="N12" i="24"/>
  <c r="L22" i="18"/>
  <c r="M12" i="24"/>
  <c r="L19" i="18"/>
  <c r="M11" i="24"/>
  <c r="G19" i="15"/>
  <c r="H18" i="15"/>
  <c r="O11" i="24" s="1"/>
  <c r="H19" i="15"/>
  <c r="M46" i="18"/>
  <c r="N46" i="18" s="1"/>
  <c r="M28" i="18"/>
  <c r="N28" i="18" s="1"/>
  <c r="M40" i="18"/>
  <c r="N40" i="18" s="1"/>
  <c r="M31" i="18"/>
  <c r="N31" i="18" s="1"/>
  <c r="M37" i="18"/>
  <c r="N37" i="18" s="1"/>
  <c r="M43" i="18"/>
  <c r="N43" i="18" s="1"/>
  <c r="M25" i="18"/>
  <c r="N25" i="18" s="1"/>
  <c r="M34" i="18"/>
  <c r="N34" i="18" s="1"/>
  <c r="H28" i="18"/>
  <c r="I28" i="18" s="1"/>
  <c r="H31" i="18"/>
  <c r="I31" i="18" s="1"/>
  <c r="G23" i="15"/>
  <c r="H22" i="15"/>
  <c r="G22" i="15"/>
  <c r="H23" i="15"/>
  <c r="G27" i="15"/>
  <c r="G20" i="15"/>
  <c r="G25" i="15"/>
  <c r="H24" i="15"/>
  <c r="G24" i="15"/>
  <c r="H25" i="15"/>
  <c r="G21" i="15"/>
  <c r="H20" i="15"/>
  <c r="H22" i="18"/>
  <c r="I22" i="18" s="1"/>
  <c r="H26" i="15"/>
  <c r="H21" i="15"/>
  <c r="G26" i="15"/>
  <c r="H27" i="15"/>
  <c r="M22" i="18" l="1"/>
  <c r="N22" i="18" s="1"/>
  <c r="I18" i="15"/>
  <c r="J18" i="15" s="1"/>
  <c r="O19" i="18" s="1"/>
  <c r="I19" i="15"/>
  <c r="J19" i="15" s="1"/>
  <c r="O22" i="18" s="1"/>
  <c r="O12" i="24"/>
  <c r="O19" i="24"/>
  <c r="I26" i="15"/>
  <c r="J26" i="15" s="1"/>
  <c r="O43" i="18" s="1"/>
  <c r="O18" i="24"/>
  <c r="I25" i="15"/>
  <c r="J25" i="15" s="1"/>
  <c r="O40" i="18" s="1"/>
  <c r="O20" i="24"/>
  <c r="I27" i="15"/>
  <c r="J27" i="15" s="1"/>
  <c r="O46" i="18" s="1"/>
  <c r="O16" i="24"/>
  <c r="I23" i="15"/>
  <c r="J23" i="15" s="1"/>
  <c r="O34" i="18" s="1"/>
  <c r="O15" i="24"/>
  <c r="I22" i="15"/>
  <c r="J22" i="15" s="1"/>
  <c r="O31" i="18" s="1"/>
  <c r="O14" i="24"/>
  <c r="I21" i="15"/>
  <c r="J21" i="15" s="1"/>
  <c r="O28" i="18" s="1"/>
  <c r="O17" i="24"/>
  <c r="I24" i="15"/>
  <c r="J24" i="15" s="1"/>
  <c r="O37" i="18" s="1"/>
  <c r="O13" i="24"/>
  <c r="I20" i="15"/>
  <c r="J20" i="15" s="1"/>
  <c r="O25" i="18" s="1"/>
  <c r="M19" i="18"/>
  <c r="N19" i="18" s="1"/>
</calcChain>
</file>

<file path=xl/comments1.xml><?xml version="1.0" encoding="utf-8"?>
<comments xmlns="http://schemas.openxmlformats.org/spreadsheetml/2006/main">
  <authors>
    <author>ccahuana</author>
  </authors>
  <commentList>
    <comment ref="F13" authorId="0" shapeId="0">
      <text>
        <r>
          <rPr>
            <b/>
            <sz val="9"/>
            <color indexed="81"/>
            <rFont val="Tahoma"/>
            <family val="2"/>
          </rPr>
          <t>ccahuana:</t>
        </r>
        <r>
          <rPr>
            <sz val="9"/>
            <color indexed="81"/>
            <rFont val="Tahoma"/>
            <family val="2"/>
          </rPr>
          <t xml:space="preserve">
</t>
        </r>
        <r>
          <rPr>
            <sz val="10"/>
            <color indexed="81"/>
            <rFont val="Tahoma"/>
            <family val="2"/>
          </rPr>
          <t>Posibilidad de ocurrencia del riesgo, esta puede ser medida con criterios de frecuencia o Factibilidad
Frecuencia: se analizan el número de eventos en un periodo determinado, se trata de hechos que se han materializado o se cuenta con un historial de situaciones o eventos asociados al riesgo
Factibilidad: se analiza la presencia de factores internos y externos que puedan propiciar el riesgo, en este caso se trata de un hecho que no se ha presentado pero es posible que se dé.</t>
        </r>
      </text>
    </comment>
    <comment ref="H13" authorId="0" shapeId="0">
      <text>
        <r>
          <rPr>
            <b/>
            <sz val="9"/>
            <color indexed="81"/>
            <rFont val="Tahoma"/>
            <family val="2"/>
          </rPr>
          <t>ccahuana:</t>
        </r>
        <r>
          <rPr>
            <sz val="9"/>
            <color indexed="81"/>
            <rFont val="Tahoma"/>
            <family val="2"/>
          </rPr>
          <t xml:space="preserve">
</t>
        </r>
        <r>
          <rPr>
            <sz val="10"/>
            <color indexed="81"/>
            <rFont val="Tahoma"/>
            <family val="2"/>
          </rPr>
          <t xml:space="preserve">Consecuencias que puede ocasionar a la entidad la materialización de un riesgo. 
Se tienen en cuenta las consecuencias potenciales establecidas en el paso 2 de identificación del riesgo.
</t>
        </r>
      </text>
    </comment>
  </commentList>
</comments>
</file>

<file path=xl/sharedStrings.xml><?xml version="1.0" encoding="utf-8"?>
<sst xmlns="http://schemas.openxmlformats.org/spreadsheetml/2006/main" count="802" uniqueCount="427">
  <si>
    <t>Proceso</t>
  </si>
  <si>
    <t>Riesgos</t>
  </si>
  <si>
    <t>Descripción</t>
  </si>
  <si>
    <t>Causas</t>
  </si>
  <si>
    <t>Impacto</t>
  </si>
  <si>
    <t>Objetivo del Proceso</t>
  </si>
  <si>
    <t>Tipo de Impacto</t>
  </si>
  <si>
    <t>EVALUACION DEL RIESGO</t>
  </si>
  <si>
    <t>Zona  de Riesgo</t>
  </si>
  <si>
    <t>Medida de Respuesta</t>
  </si>
  <si>
    <t>Consecuencias Potenciales</t>
  </si>
  <si>
    <t>Probabilidad</t>
  </si>
  <si>
    <t>Operativo</t>
  </si>
  <si>
    <t>Alta</t>
  </si>
  <si>
    <t>Extrema</t>
  </si>
  <si>
    <t>Baja</t>
  </si>
  <si>
    <t>Aumentar la probabilidad de alcanzar los objetivos y</t>
  </si>
  <si>
    <t>proporcionar a la administración un aseguramiento razonable</t>
  </si>
  <si>
    <t>con respecto al logro de los mismos.</t>
  </si>
  <si>
    <t>Ser consciente de la necesidad de identificar y tratar los riesgos</t>
  </si>
  <si>
    <t>en todos los niveles de la entidad.</t>
  </si>
  <si>
    <t>Involucrar y comprometer a todos los servidores de las</t>
  </si>
  <si>
    <t>entidades de la Administración Pública en la búsqueda de</t>
  </si>
  <si>
    <t>acciones encaminadas a prevenir y administrar los riesgos.</t>
  </si>
  <si>
    <t>Cumplir con los requisitos legales y reglamentarios pertinentes.</t>
  </si>
  <si>
    <t>Mejorar el Gobierno.</t>
  </si>
  <si>
    <t>Proteger los recursos del Estado.</t>
  </si>
  <si>
    <t>Establecer una base confiable para la toma de decisiones y la</t>
  </si>
  <si>
    <t>planificación.</t>
  </si>
  <si>
    <t>Asignar y usar eficazmente los recursos para el tratamiento del</t>
  </si>
  <si>
    <t>riesgo.</t>
  </si>
  <si>
    <t>Mejorar la eficacia y eficiencia operativa.</t>
  </si>
  <si>
    <t>Mejorar el aprendizaje y la flexibilidad organizacional</t>
  </si>
  <si>
    <t>Objetivos de la Administracion del Riesgo</t>
  </si>
  <si>
    <t>Normatividad</t>
  </si>
  <si>
    <t>Ley 87 de 1993</t>
  </si>
  <si>
    <t>Ley 489 de 1998</t>
  </si>
  <si>
    <t>Decreto 2145 de 1999</t>
  </si>
  <si>
    <t>Directiva presidencial 09 de 1999</t>
  </si>
  <si>
    <t>Decreto 2593 del 2000</t>
  </si>
  <si>
    <t>Decreto 1537 de 2001</t>
  </si>
  <si>
    <t>Decreto 1599 de 2005</t>
  </si>
  <si>
    <t>Decreto 4485 de 2009</t>
  </si>
  <si>
    <t>Ley 1474 de 2011</t>
  </si>
  <si>
    <t>Clases de Riesgos</t>
  </si>
  <si>
    <t>Elementos a desarrollar</t>
  </si>
  <si>
    <t>Contexto Estratégico</t>
  </si>
  <si>
    <t>Identificación de riesgos</t>
  </si>
  <si>
    <t>Análisis de riesgos</t>
  </si>
  <si>
    <t>Valoración de riesgos</t>
  </si>
  <si>
    <t>Políticas de Administración de Riesgos</t>
  </si>
  <si>
    <t>La planeación estratégica (misión, visión, establecimiento de</t>
  </si>
  <si>
    <t>objetivos, metas, factores críticos de éxito)</t>
  </si>
  <si>
    <t>El campo de aplicación (procesos, proyectos, unidades de negocio,</t>
  </si>
  <si>
    <t>sistemas de información)</t>
  </si>
  <si>
    <t>El Componente Ambiente de Control y todos sus elementos</t>
  </si>
  <si>
    <t>(Acuerdos, Compromisos y Protocolos Éticos, las políticas de</t>
  </si>
  <si>
    <t>Desarrollo del Talento Humano y el Estilo de Dirección)</t>
  </si>
  <si>
    <t>La identificación de eventos (internos y externos) y de los resultados</t>
  </si>
  <si>
    <t>generados por el Componente Direccionamiento Estratégico y sus</t>
  </si>
  <si>
    <t>Elementos de Control ( Planes y Programas, Modelo de Operación y</t>
  </si>
  <si>
    <t>Estructura Organizacional)</t>
  </si>
  <si>
    <t>El Elemento “Controles” del Subsistema de Control de Gestión al</t>
  </si>
  <si>
    <t>momento de realizar la valoración de los riesgos (identificación,</t>
  </si>
  <si>
    <t>medición y priorización) y la formulación de la política (para evitar,</t>
  </si>
  <si>
    <t>aceptar, reducir, transferir el riesgo).</t>
  </si>
  <si>
    <t>Tener en Cuenta Para la adecuada administracion del riesgo</t>
  </si>
  <si>
    <t xml:space="preserve">Herramientas y Tecnicas </t>
  </si>
  <si>
    <t>Inventario de Eventos</t>
  </si>
  <si>
    <t>Talleres de Trabajo</t>
  </si>
  <si>
    <t>Análisis de Flujo de Procesos</t>
  </si>
  <si>
    <t>Internos</t>
  </si>
  <si>
    <t>Externos</t>
  </si>
  <si>
    <t>Tipo</t>
  </si>
  <si>
    <t>Factores</t>
  </si>
  <si>
    <t xml:space="preserve">El evento puede ocurrir solo en circunstancias excepcionales. </t>
  </si>
  <si>
    <t xml:space="preserve">No se ha presentado en los últimos 5 años. </t>
  </si>
  <si>
    <t xml:space="preserve">Improbable </t>
  </si>
  <si>
    <t xml:space="preserve">El evento puede ocurrir en algún momento </t>
  </si>
  <si>
    <t xml:space="preserve">Al menos de 1 vez en los últimos 5 años. </t>
  </si>
  <si>
    <t xml:space="preserve">Posible  </t>
  </si>
  <si>
    <t xml:space="preserve">El evento podría ocurrir en algún momento </t>
  </si>
  <si>
    <t xml:space="preserve">Al menos de 1 vez en los últimos 2 años. </t>
  </si>
  <si>
    <t xml:space="preserve">Probable </t>
  </si>
  <si>
    <t xml:space="preserve">El evento probablemente ocurrirá en la mayoría de las circunstancias </t>
  </si>
  <si>
    <t xml:space="preserve">Al menos de 1 vez en el último año. </t>
  </si>
  <si>
    <t xml:space="preserve">Casi Seguro </t>
  </si>
  <si>
    <t xml:space="preserve">Se espera que el evento ocurra en la mayoría de las circunstancias </t>
  </si>
  <si>
    <t xml:space="preserve">Más de 1 vez al año. </t>
  </si>
  <si>
    <t>PROBABILIDAD</t>
  </si>
  <si>
    <r>
      <t>NIVEL</t>
    </r>
    <r>
      <rPr>
        <sz val="10"/>
        <color rgb="FF000000"/>
        <rFont val="Arial"/>
        <family val="2"/>
      </rPr>
      <t xml:space="preserve"> </t>
    </r>
  </si>
  <si>
    <r>
      <t>DESCRIPTOR</t>
    </r>
    <r>
      <rPr>
        <sz val="10"/>
        <color rgb="FF000000"/>
        <rFont val="Arial"/>
        <family val="2"/>
      </rPr>
      <t xml:space="preserve"> </t>
    </r>
  </si>
  <si>
    <r>
      <t>DESCRIPCIÓN</t>
    </r>
    <r>
      <rPr>
        <sz val="10"/>
        <color rgb="FF000000"/>
        <rFont val="Arial"/>
        <family val="2"/>
      </rPr>
      <t xml:space="preserve"> </t>
    </r>
  </si>
  <si>
    <r>
      <t>FRECUENCIA</t>
    </r>
    <r>
      <rPr>
        <sz val="10"/>
        <color rgb="FF000000"/>
        <rFont val="Arial"/>
        <family val="2"/>
      </rPr>
      <t xml:space="preserve"> </t>
    </r>
  </si>
  <si>
    <t xml:space="preserve">4 - Probable </t>
  </si>
  <si>
    <t xml:space="preserve">3 - Posible  </t>
  </si>
  <si>
    <t xml:space="preserve">Insignificante </t>
  </si>
  <si>
    <t xml:space="preserve">Menor </t>
  </si>
  <si>
    <t xml:space="preserve">Moderado </t>
  </si>
  <si>
    <t xml:space="preserve">Mayor  </t>
  </si>
  <si>
    <t xml:space="preserve">Catastrófico  </t>
  </si>
  <si>
    <t xml:space="preserve">3 - Moderado </t>
  </si>
  <si>
    <t xml:space="preserve">4 - Mayor  </t>
  </si>
  <si>
    <t xml:space="preserve">Personal </t>
  </si>
  <si>
    <t xml:space="preserve">Grupo de Trabajo </t>
  </si>
  <si>
    <t xml:space="preserve">Relativa al Proceso </t>
  </si>
  <si>
    <t xml:space="preserve">Institucional </t>
  </si>
  <si>
    <t xml:space="preserve">Estratégica </t>
  </si>
  <si>
    <r>
      <t>CONCEPTO</t>
    </r>
    <r>
      <rPr>
        <sz val="10"/>
        <color rgb="FF000000"/>
        <rFont val="Arial"/>
        <family val="2"/>
      </rPr>
      <t xml:space="preserve"> </t>
    </r>
  </si>
  <si>
    <t xml:space="preserve">Grupo de Funcionarios </t>
  </si>
  <si>
    <t xml:space="preserve">Todos los funcionarios </t>
  </si>
  <si>
    <t xml:space="preserve">Usuarios Ciudad </t>
  </si>
  <si>
    <t xml:space="preserve">Usuarios Región </t>
  </si>
  <si>
    <t xml:space="preserve">Usuarios País </t>
  </si>
  <si>
    <t xml:space="preserve">Multas </t>
  </si>
  <si>
    <t xml:space="preserve">Demandas </t>
  </si>
  <si>
    <t xml:space="preserve">Investigación Disciplinaria </t>
  </si>
  <si>
    <t xml:space="preserve">Investigación Fiscal </t>
  </si>
  <si>
    <t xml:space="preserve">Intervención – Sanción </t>
  </si>
  <si>
    <t xml:space="preserve">Ajustes a una actividad concreta </t>
  </si>
  <si>
    <t xml:space="preserve">Cambios en Procedimientos </t>
  </si>
  <si>
    <t xml:space="preserve">Cambios en la interacción de los procesos </t>
  </si>
  <si>
    <t xml:space="preserve">Intermitencia en el Servicio </t>
  </si>
  <si>
    <t xml:space="preserve">Paro Total del Proceso </t>
  </si>
  <si>
    <t>Confid. En la Información</t>
  </si>
  <si>
    <t>Credibilidad o Imagen</t>
  </si>
  <si>
    <t>Legal</t>
  </si>
  <si>
    <r>
      <t>PROBABILIDAD</t>
    </r>
    <r>
      <rPr>
        <sz val="10"/>
        <color rgb="FF000000"/>
        <rFont val="Arial"/>
        <family val="2"/>
      </rPr>
      <t xml:space="preserve"> </t>
    </r>
  </si>
  <si>
    <r>
      <t>IMPACTO</t>
    </r>
    <r>
      <rPr>
        <sz val="10"/>
        <color rgb="FF000000"/>
        <rFont val="Arial"/>
        <family val="2"/>
      </rPr>
      <t xml:space="preserve"> </t>
    </r>
  </si>
  <si>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</si>
  <si>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</si>
  <si>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</si>
  <si>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r>
      <t>E</t>
    </r>
    <r>
      <rPr>
        <sz val="10"/>
        <color rgb="FF000000"/>
        <rFont val="Arial"/>
        <family val="2"/>
      </rPr>
      <t xml:space="preserve"> </t>
    </r>
  </si>
  <si>
    <t xml:space="preserve">1 - Insignificante </t>
  </si>
  <si>
    <t xml:space="preserve">2 - Menor </t>
  </si>
  <si>
    <t xml:space="preserve">5 - Catastrófico  </t>
  </si>
  <si>
    <t xml:space="preserve">2 - Improbable </t>
  </si>
  <si>
    <t xml:space="preserve">5 - Casi Seguro </t>
  </si>
  <si>
    <t>Moderada</t>
  </si>
  <si>
    <t xml:space="preserve">PROBABILIDAD </t>
  </si>
  <si>
    <t xml:space="preserve">IMPACTO </t>
  </si>
  <si>
    <t>Zona</t>
  </si>
  <si>
    <t>Consolidado</t>
  </si>
  <si>
    <t>Respuesta</t>
  </si>
  <si>
    <t xml:space="preserve">Asumir el riesgo </t>
  </si>
  <si>
    <t xml:space="preserve">Asumir el riesgo - Reducir el riesgo </t>
  </si>
  <si>
    <t xml:space="preserve">Reducir el riesgo - Evitar - Compartir o Transferir  </t>
  </si>
  <si>
    <t xml:space="preserve">Reducir el riesgo - Evitar - Compartir o Transferir </t>
  </si>
  <si>
    <t xml:space="preserve">M: Zona de riesgo Moderada: Asumir el riesgo - Reducir el riesgo </t>
  </si>
  <si>
    <t xml:space="preserve">B: Zona de riesgo Baja: Asumir el riesgo </t>
  </si>
  <si>
    <t xml:space="preserve">A: Zona de riesgo Alta:  Reducir el riesgo - Evitar - Compartir o Transferir  </t>
  </si>
  <si>
    <t xml:space="preserve">E: Zona de riesgo Extrema: Reducir el riesgo - Evitar - Compartir o Transferir </t>
  </si>
  <si>
    <t>IMPACTO</t>
  </si>
  <si>
    <t>Herramientas para ejercer el control</t>
  </si>
  <si>
    <t>Seguimiento al control</t>
  </si>
  <si>
    <t>Aplicación de la Normatividad</t>
  </si>
  <si>
    <t>EVALUACION INICIAL</t>
  </si>
  <si>
    <t>Responsable</t>
  </si>
  <si>
    <t>Indicador</t>
  </si>
  <si>
    <t>NOMBRE DEL PROCESO</t>
  </si>
  <si>
    <t>OBJETIVO DEL PROCESO</t>
  </si>
  <si>
    <t>TRATAMIENTO DE LOS RIESGOS</t>
  </si>
  <si>
    <t>Impacto 
(X)</t>
  </si>
  <si>
    <t>Probabilidad (Y)</t>
  </si>
  <si>
    <t>Posible</t>
  </si>
  <si>
    <t>ZONA RIESGO EXTREMA</t>
  </si>
  <si>
    <t>ZONA RIESGO ALTA</t>
  </si>
  <si>
    <t>ZONA RIESGO MODERADA</t>
  </si>
  <si>
    <t>ZONA RIESGO BAJA</t>
  </si>
  <si>
    <t>R1</t>
  </si>
  <si>
    <t>R2</t>
  </si>
  <si>
    <t>R3</t>
  </si>
  <si>
    <t>R4</t>
  </si>
  <si>
    <t>R5</t>
  </si>
  <si>
    <t>Niveles para calificar el Impacto</t>
  </si>
  <si>
    <t>Impacto (consecuencias) Cuantitativo</t>
  </si>
  <si>
    <t>Impacto (consecuencias) Cualitativo</t>
  </si>
  <si>
    <t>-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≤0,5%del presupuesto general de la entidad.</t>
  </si>
  <si>
    <t>- No hay interrupción de las operaciones de la entidad.
- No se generan sanciones económicas o administrativas.
- No se afecta la imagen institucional de forma significativa.</t>
  </si>
  <si>
    <t>-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≤1%del presupuesto general de la entidad.</t>
  </si>
  <si>
    <t>-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</si>
  <si>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</si>
  <si>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</si>
  <si>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</si>
  <si>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Interrupción de las operaciones de la Entidad por más de dos (2) días.
- Pérdida de información crítica que puede ser recuperada de forma parcial o incompleta.
- Sanción por parte ente de control u otro ente regulador.
- Incumplimiento en las metas y objetivos institucionales afectando el cumplimiento en las metas de gobierno.
- Imagen institucional afectada en el orden nacional o regional por incumplimientos en la prestación del servicio a los usuarios o ciudadanos.</t>
  </si>
  <si>
    <t>-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</si>
  <si>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</si>
  <si>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r>
      <t>NIVEL</t>
    </r>
    <r>
      <rPr>
        <sz val="10"/>
        <color theme="0"/>
        <rFont val="Arial"/>
        <family val="2"/>
      </rPr>
      <t xml:space="preserve"> </t>
    </r>
  </si>
  <si>
    <t>Tipo de Control según Naturaleza</t>
  </si>
  <si>
    <t>Preventivos</t>
  </si>
  <si>
    <t>Correctivos</t>
  </si>
  <si>
    <t>Tipo de Control según Implementación</t>
  </si>
  <si>
    <t>Manual</t>
  </si>
  <si>
    <t>Automatico</t>
  </si>
  <si>
    <t>Evitan que un evento suceda. Por ejemplo, el requerimiento de un login y password en  un sistema  de  información  es  un  control  preventivo.  Éste  previene  (teóricamente)  que  personas  no  autorizadas puedan  ingresar  al  sistema.  Dentro  de  esta  categoría  de  controles  pueden  existir  controles  de tipo  detectivo,  los cuales  permiten  registrar  un  evento  después  de  que  éste  ha  sucedido,  por  ejemplo,  registro  de  las  entradas  de todas  las  actividades  llevadas  a  cabo  en  el  sistema  de  información,  traza  de  los  registros  realizados,  de  las personas que ingresaron, entre otros aspectos.</t>
  </si>
  <si>
    <t>Éstos no  prevén  que un evento suceda, pero permiten enfrentar la situación una vez se ha presentado. Por ejemplo en caso de un desastre natural u otra emergencia mediante las pólizas de seguro y otros mecanismos de recuperación de negocio o respaldo, es posible volver a recuperar las operaciones.</t>
  </si>
  <si>
    <t>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t>
  </si>
  <si>
    <t>Políticas  de  operación  aplicables,  autorizaciones  a  través  de  firmas  o  confirmaciones  vía correo  electrónico,  archivos  físicos,  consecutivos,  listas  de  chequeo,  controles  de  seguridad  con  personal 
especializado, entre otros.</t>
  </si>
  <si>
    <t>Tipo de Control
(Implementación)
Manual (10)
Automático (15)</t>
  </si>
  <si>
    <t>Se cuenta con evidencias de la ejecución y seguimiento 
del control? 
SI (10) NO (0)</t>
  </si>
  <si>
    <t xml:space="preserve">En  el  tiempo  que  lleva  la  herramienta  ha  demostrado 
ser efectiva?
SI (30)  NO (0) </t>
  </si>
  <si>
    <t>La frecuencia de ejecución del control y seguimiento es adecuada. 
SI(15) NO (0)</t>
  </si>
  <si>
    <t>Están definidos los responsables de la ejecución del control y del seguimiento. 
SI(15) NO (0)</t>
  </si>
  <si>
    <t>Existen manuales, instructivos o procedimientos para el manejo de la herramienta. 
SI(15) NO (0)</t>
  </si>
  <si>
    <t>Nivel del Riesgo</t>
  </si>
  <si>
    <t xml:space="preserve">1 - Rara Vez </t>
  </si>
  <si>
    <t>Tipo de Riesgo</t>
  </si>
  <si>
    <t>Corrupción</t>
  </si>
  <si>
    <t>Identificación</t>
  </si>
  <si>
    <t>Controles Existentes</t>
  </si>
  <si>
    <t>Acciones de Control</t>
  </si>
  <si>
    <t>Actividades realizadas</t>
  </si>
  <si>
    <t>I Seguimiento (Abril)</t>
  </si>
  <si>
    <t>II Seguimiento (Agosto)</t>
  </si>
  <si>
    <t xml:space="preserve">Proceso: </t>
  </si>
  <si>
    <t>Diseñado por:  Angelica Rodriguez y Carolina Cahuana</t>
  </si>
  <si>
    <t>Tipo de Factor</t>
  </si>
  <si>
    <t>Factor</t>
  </si>
  <si>
    <t>Económico (disponibilidad  de  capital,  liquidez,  mercados  financieros,  desempleo, 
competencia).</t>
  </si>
  <si>
    <t>Políticos (cambios de gobierno, legislación, políticas públicas, regulación)</t>
  </si>
  <si>
    <t>Sociales y Culturales (demografía, responsabilidad social, orden público)</t>
  </si>
  <si>
    <t>Tecnológicos (interrupciones, comercio electrónico, datos externos, tecnología emergente)</t>
  </si>
  <si>
    <t>Medioambientales (emisiones y residuos, energía, catástrofes naturales, desarrollo sostenible)</t>
  </si>
  <si>
    <t>Comunicación  Externa (Mecanismos  utilizados  para  entrar  en  contacto  con  los  usuarios  o 
ciudadanos, canales establecidos para que el mismo se comunique con la entidad.)</t>
  </si>
  <si>
    <t>Financieros (disponibilidad de capital, emisión de deuda o no pago de la misma, liquidez, mercados financieros, desempleo, competencia)</t>
  </si>
  <si>
    <t>Personal (competencia  del  personal,  disponibilidad  del  personal,  seguridad  y  salud 
ocupacional.)</t>
  </si>
  <si>
    <t>Procesos (capacidad,  diseño,  ejecución,  proveedores,  entradas,  salidas,  gestión  del 
conocimiento.)</t>
  </si>
  <si>
    <t>Tecnología (integridad de datos, disponibilidad de datos y sistemas, desarrollo, producción, mantenimiento)</t>
  </si>
  <si>
    <t>Estratégicos (Direccionamiento  estratégico,  Planeación  institucional,  liderazgo,  trabajo  en
equipo.)</t>
  </si>
  <si>
    <t>Comunicación  Interna (Canales  utilizados  y  su  efectividad,  flujo  de  la  información  necesaria 
para el desarrollo de las operaciones.)</t>
  </si>
  <si>
    <t>Diseño del proceso (Claridad en la descripción del alcance y objetivo del proceso.)</t>
  </si>
  <si>
    <t>Interacciones con otros procesos (Relación precisa con otros procesos en cuanto a insumos, 
proveedores, productos, usuarios o clientes.)</t>
  </si>
  <si>
    <t>Transversalidad (Procesos  que  determinan  lineamientos  necesarios  para  el  desarrollo  de 
todos los procesos de la entidad.)</t>
  </si>
  <si>
    <t>Procedimientos asociados (Pertinencia en los procedimientos que desarrollan los procesos.)</t>
  </si>
  <si>
    <t>Responsables  del  proceso (Grado  de  autoridad  y  responsabilidad  de  los  funcionarios  frente  al proceso.)</t>
  </si>
  <si>
    <t>Comunicación entre los procesos (Efectividad en  los  flujos  de  información  determinados  en 
la interacción de los procesos.)</t>
  </si>
  <si>
    <t>Normativos (Nuevas Leyes)</t>
  </si>
  <si>
    <t>Infraestructura (disponibilidad de activos, capacidad de los activos, acceso al capital)</t>
  </si>
  <si>
    <t>Operativos (Disponibilidad de Recursos)</t>
  </si>
  <si>
    <t>Nro.</t>
  </si>
  <si>
    <t>Riesgo</t>
  </si>
  <si>
    <t xml:space="preserve">Nro. </t>
  </si>
  <si>
    <t>Rara vez</t>
  </si>
  <si>
    <t>Improbable</t>
  </si>
  <si>
    <t>Probable</t>
  </si>
  <si>
    <t>Casi Seguro</t>
  </si>
  <si>
    <t>Probabilidad de Ocurrencia</t>
  </si>
  <si>
    <t>Insignificante</t>
  </si>
  <si>
    <t>Menor</t>
  </si>
  <si>
    <t>Moderado</t>
  </si>
  <si>
    <t>Mayor</t>
  </si>
  <si>
    <t>Catastrófico</t>
  </si>
  <si>
    <t xml:space="preserve">Rara Vez </t>
  </si>
  <si>
    <t>Riesgo Inherente</t>
  </si>
  <si>
    <t>GRAFICA 1. RIESGO INHERENTE</t>
  </si>
  <si>
    <t>Desplazamiento de la matriz de calificación por control</t>
  </si>
  <si>
    <t>Nueva Valoración del riesgo</t>
  </si>
  <si>
    <t>R6</t>
  </si>
  <si>
    <t>R7</t>
  </si>
  <si>
    <t>R8</t>
  </si>
  <si>
    <t>R9</t>
  </si>
  <si>
    <t>R10</t>
  </si>
  <si>
    <t>Nro Lugares que reduce Probabilidad</t>
  </si>
  <si>
    <t>Nro Lugares Reduce Impacto</t>
  </si>
  <si>
    <t>CALIFICACION INICIAL (Riesgo Inherente)</t>
  </si>
  <si>
    <t>CALIFICACION FINAL (Riesgo Residual)</t>
  </si>
  <si>
    <t>Zona Riesgo</t>
  </si>
  <si>
    <t>GRAFICA 2. RIESGO RESIDUAL</t>
  </si>
  <si>
    <t>Riesgo Residual</t>
  </si>
  <si>
    <t>Registro / Evidencias</t>
  </si>
  <si>
    <t>MAPA DE RIESGO</t>
  </si>
  <si>
    <t>ANALISIS DEL RIESGO</t>
  </si>
  <si>
    <t xml:space="preserve">                            VALORACION DEL RIESGO</t>
  </si>
  <si>
    <t xml:space="preserve"> SEGUIMIENTO Y MONITOREO</t>
  </si>
  <si>
    <t>Objetivo del Proceso:</t>
  </si>
  <si>
    <t>Proceso:</t>
  </si>
  <si>
    <t>IDENTIFICACION DE RIESGOS</t>
  </si>
  <si>
    <t>NOMBRE DEL PROCESO:</t>
  </si>
  <si>
    <t>OBJETIVO DEL PROCESO:</t>
  </si>
  <si>
    <t>ANALISIS Y EVALUACION DE CONTROLES</t>
  </si>
  <si>
    <t>RANGO DE CALIFICACIÓN DEL CONTROL</t>
  </si>
  <si>
    <t>Consecuencias</t>
  </si>
  <si>
    <t>III Seguimiento (Diciembre)</t>
  </si>
  <si>
    <t>Resultado del Indicador</t>
  </si>
  <si>
    <t>Porcentaje de Avance en la implementación de la acción de control</t>
  </si>
  <si>
    <t>Entra a Mapa de Riesgo Institucional 
SI/NO</t>
  </si>
  <si>
    <t>Clase de Riesgo</t>
  </si>
  <si>
    <t>Están relacionados con la percepción y la confianza por parte de la ciudadanía hacia la institución</t>
  </si>
  <si>
    <t>Se asocian con la capacidad de la entidad para cumplir con los requisitos legales, contractuales, de ética pública y en general con su compromiso ante la comunidad.</t>
  </si>
  <si>
    <t>Están relacionados con la capacidad tecnológica de la Entidad para satisfacer sus necesidades actuales y futuras y el cumplimiento de la misión</t>
  </si>
  <si>
    <t>Se asocia con la forma en que se administra la Entidad. Este se enfoca a asuntos relacionados con la misión y el cumplimiento de los objetivos estratégicos.</t>
  </si>
  <si>
    <t>Aquellos provenientes del funcionamiento y operatividad de los sistemas de información institucional, definición de procesos, estructura de la entidad y articulación entre dependencias.</t>
  </si>
  <si>
    <t>Se relacionan con el manejo de los recursos de la entidad como presupuesto, estados financieros, pagos, excedentes de tesorería y el manejo sobre los bienes.</t>
  </si>
  <si>
    <t>Riesgo de Imagen (Están relacionados con la percepción y la confianza por parte de la ciudadanía hacia la institución)</t>
  </si>
  <si>
    <t>Riesgo Operativo (Aquellos provenientes del funcionamiento y operatividad de los sistemas de información institucional, definición de procesos, estructura de la entidad y articulación entre dependencias)</t>
  </si>
  <si>
    <t>Riesgo Financiero (Se relacionan con el manejo de los recursos de la entidad como presupuesto, estados financieros, pagos, excedentes de tesorería y el manejo sobre los bienes)</t>
  </si>
  <si>
    <t>Riesgo de Cumplimiento (Se asocian con la capacidad de la entidad para cumplir con los requisitos legales, contractuales, de ética pública y en general con su compromiso ante la comunidad)</t>
  </si>
  <si>
    <t>Riesgo de Tecnología (Están relacionados con la capacidad tecnológica de la Entidad para satisfacer sus necesidades actuales y futuras y el cumplimiento de la misión)</t>
  </si>
  <si>
    <r>
      <rPr>
        <b/>
        <sz val="10"/>
        <rFont val="Arial"/>
        <family val="2"/>
      </rPr>
      <t>Riesgo Estratégico</t>
    </r>
    <r>
      <rPr>
        <sz val="10"/>
        <rFont val="Arial"/>
        <family val="2"/>
      </rPr>
      <t xml:space="preserve"> (Se asocia con la forma en que se administra la Entidad. Este se enfoca a asuntos relacionados con la misión y el cumplimiento de los objetivos estratégicos)</t>
    </r>
  </si>
  <si>
    <t>Riesgo Proceso/
Corrupción</t>
  </si>
  <si>
    <t>V1</t>
  </si>
  <si>
    <t>Frecuencia</t>
  </si>
  <si>
    <t>Nro. Eventos en al año</t>
  </si>
  <si>
    <t>Control Dirigido a:</t>
  </si>
  <si>
    <t>Descripción de los Controles Existentes</t>
  </si>
  <si>
    <t xml:space="preserve">Tipo de Control
(Naturaleza) </t>
  </si>
  <si>
    <t>Nombre</t>
  </si>
  <si>
    <t>Formula</t>
  </si>
  <si>
    <t>Grupo de Impacto</t>
  </si>
  <si>
    <t>Version 4.5</t>
  </si>
  <si>
    <t>Fecha de Aprobación: 10/11/2015</t>
  </si>
  <si>
    <t>Falta de disponibilidad de aplicativos para controlar la información que se administra</t>
  </si>
  <si>
    <t xml:space="preserve">Manejo inadecuado de la información física o digital en la entidad  </t>
  </si>
  <si>
    <t xml:space="preserve">Falta de ética y transparencia de los funcionarios en el manejo de la información.    </t>
  </si>
  <si>
    <t xml:space="preserve">No se comparte la información entre los procesos </t>
  </si>
  <si>
    <t xml:space="preserve">Deficiencia en el manejo documental y de Archivo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</si>
  <si>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</si>
  <si>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Error intencional o fortuito por parte de los funcionarios que realizan los ajustes</t>
  </si>
  <si>
    <t>Alteración intencional o fortuita de la cartera de los contribuyentes</t>
  </si>
  <si>
    <t>Pérdidas económicas, sanciones disciplinarias y/o penales.</t>
  </si>
  <si>
    <t>Desconocimiento por parte del area solicitante las características intrínsecas del bien y/o servicio que se desea contratar.</t>
  </si>
  <si>
    <t>Disposiciones establecidas en los pliegos de condiciones que permiten a los participantes direccionar los procesos hacia un grupo en particular</t>
  </si>
  <si>
    <t>Requisitos Generales y Específicos de Admisiblidad y la Calificación de la propuesta en los procesos contractuales que se establecen en los pliegos de condiciones, que solo le apliquen aun grupo segmentado del mercado.</t>
  </si>
  <si>
    <t>Denuncias, quejas o demandas en contra de los servidores o de la entidad ante los organismos de control
 Apertura de investigaciones e imposición de sanciones a la entidad y sus servidores por parte de los organismos de control</t>
  </si>
  <si>
    <t>Falta de claridad, ambigüedad o inconsistencia en los requisitos exigidos al proponente estimado del contrato</t>
  </si>
  <si>
    <t xml:space="preserve">Falta de ética profesional,  Falta de sentido de pertenencia con la entidad.      
                               </t>
  </si>
  <si>
    <t xml:space="preserve">  Tramites y/o Servicios    Concusión,  Cohecho, Tráfico de Influencias</t>
  </si>
  <si>
    <t xml:space="preserve">CONCUSION: Cuando un funcionario público en uso de su cargo, exige o hace pagar a una persona una contribución, o también al cobrar más de lo que le corresponde por las funciones que realiza. Este delito puede presentar agravantes si se emplea intimidación o si se invoca que son órdenes de un funcionario de mayor jerarquía, y esta exacción es en provecho propio.                  COHECHO:   Es un delito que consiste en que una autoridad o funcionario público acepta o solicita una dádiva a cambio de realizar u omitir un acto inherente a su cargo. (Coloquialmente "soborno", en América "coima").           TRAFICO DE INFLUENCIA:  Usar medios incorrectos o  perjudiciales, que favorezcan o privilegien a terceras personas,  violando  cualquier proceso, norma o procedimiento previamente estipulado por la Entidad,  </t>
  </si>
  <si>
    <t xml:space="preserve">Sanciones disciplinarias, penales, fiscales
Demandas y Tutelas      
Pérdida de credibilidad
Perdida de imagen    
Afectacion del grado de sostenibilidad de la Entidad a largo plazo 
Pérdida de confianza  </t>
  </si>
  <si>
    <t>Deficiencia  en la implementacion y seguimiento de estrategias para la incorporacion  de la Ètica Pùblica a la cultura organizacional</t>
  </si>
  <si>
    <t xml:space="preserve"> Deficiencias en el cumplimiento a términos establecidos para realizar los trámites</t>
  </si>
  <si>
    <t xml:space="preserve">Falta de ética profesional.                                             </t>
  </si>
  <si>
    <t>Dilatación de los procesos de investigación y sanción</t>
  </si>
  <si>
    <t>Dilatación de los procesos a traves de mecanismos  poco idóneos con el propósito de obtener el vencimiento de términos o la prescripción del mismo.</t>
  </si>
  <si>
    <t>Sanciones disciplinarias, legales y/o fiscales
Daño en la imagen de la entidad   
Detrimento patrimonial</t>
  </si>
  <si>
    <t xml:space="preserve">Falta de seguimiento preventivo al cumplimiento de los términos de los procesos                                                                  </t>
  </si>
  <si>
    <t>Falta de controles para evidenciar incumplimiento en los términos</t>
  </si>
  <si>
    <t>ALCALDIA DISTRITAL DE BARRANQUILLA</t>
  </si>
  <si>
    <t xml:space="preserve">Asignación de claves a los funcionarios para el manejo de su información </t>
  </si>
  <si>
    <t>Preventiva</t>
  </si>
  <si>
    <t xml:space="preserve">Base de datos e inventarios documentales con la información que reposa en Archivo Central.                           
</t>
  </si>
  <si>
    <t xml:space="preserve">Adopcion de las Tablas de Retencion Documental               </t>
  </si>
  <si>
    <t xml:space="preserve">Revisar y  validar con los proveedroes las descripciones de los bienes o servicios a contratar 
</t>
  </si>
  <si>
    <t>Revisar integralmente el estudio Previo y enviar las recomendaciones al area solicitante para que se ajuste en caso que aplique.</t>
  </si>
  <si>
    <t xml:space="preserve">Socialización del Codigo de Etica                        . </t>
  </si>
  <si>
    <t xml:space="preserve">Seguimiento y análisis de quejas y denuncias por actos de corrupción             </t>
  </si>
  <si>
    <t xml:space="preserve">Depuración de fechas de prescripción de terminos. </t>
  </si>
  <si>
    <t>Seguimiento y análisis a vencimiento de términos</t>
  </si>
  <si>
    <t>Correctiva</t>
  </si>
  <si>
    <t>SI</t>
  </si>
  <si>
    <t>Automático</t>
  </si>
  <si>
    <t>NO</t>
  </si>
  <si>
    <t>Visto Bueno que realizan los filtros para cada PQR</t>
  </si>
  <si>
    <t>Verificacion de notas de ajuste</t>
  </si>
  <si>
    <t>Capacitar a las dependencias que elaboran los Estudios previos para que se incluyan aspectos técnicos, jurídicos y financieros, acorde con las características del bien y/o servicio que se pretende adquirir.</t>
  </si>
  <si>
    <t>Listas de asistencia</t>
  </si>
  <si>
    <t>Secretaría General</t>
  </si>
  <si>
    <t>Cumplimiento de cronograma</t>
  </si>
  <si>
    <t>Número de capacitaciones realizadas/número de capacitaciones proyectadas</t>
  </si>
  <si>
    <t xml:space="preserve">Fortalecer la elaboración de estudios de mercado   a través de la pluralidad de Proveedores que participen en el mismo, de acuerdo con las características del bien y/o servicio que se pretende adquirir. </t>
  </si>
  <si>
    <t>Indicador de pluralidad</t>
  </si>
  <si>
    <t>Sumatoria de proveedores que participan por proceso</t>
  </si>
  <si>
    <t xml:space="preserve">Fortalecer el registro de proveedores a través de la divulgación y convocatorias que realice el Distrito a través de la Secretaria General, con el fin de lograr la pluralidad en el registro. </t>
  </si>
  <si>
    <t>Encuentro de proveedores</t>
  </si>
  <si>
    <t>Porcentaje de asistencia</t>
  </si>
  <si>
    <t>Número de proveedores que asisten al evento/Número de proveedores invitados</t>
  </si>
  <si>
    <t>Implementación de planes de mejoramiento para el fortalecimiento de la gestión ética en cada proceso</t>
  </si>
  <si>
    <t>planes de mejoramiento para el fortalecimiento de la gestión ética en cada proceso</t>
  </si>
  <si>
    <t>Responsable del Proceso - Promotor Etico</t>
  </si>
  <si>
    <t>Porcentaje de cumplimiento a planes de mejoramiento a la gestión ética en cada proceso</t>
  </si>
  <si>
    <t>No. De actividades realizadas para el fortalecimiento de la Gestión Etica/No de actividades proyectadas en el plan de mejoramiento para el fortalecimiento de la gestión ética</t>
  </si>
  <si>
    <t>Porcentaje de cumplimiento de cronograma</t>
  </si>
  <si>
    <t>Realizar mensualmente análisis de vencimiento de términos a PQRS e implementar acciones tendientes a eliminar las causas de los incumplimientos</t>
  </si>
  <si>
    <t>1.  Informe mensual de análisis a vencimiento de PQRS   
2.  Acciones de mejoramiento. 
3.  Reporte y seguimiento de no conformes</t>
  </si>
  <si>
    <t>Secretario de Despeacho, Gerente o Jefe de Oficina en cada dependencia</t>
  </si>
  <si>
    <t>Porcentaje de cumplimiento a PQRS</t>
  </si>
  <si>
    <t>No. De PQRS contestadas Oportunamente/ No. De PQRS recibidas</t>
  </si>
  <si>
    <t>Controlar el vencimiento de términos de los procesos a partir de la revisión de cada expediente en los procesos que imponen sanciones pecuniarias y disciplinarias</t>
  </si>
  <si>
    <t xml:space="preserve">Secretaría de Salud, Secretaría de Hacienda, Secretaría de Movilidad, Oficina Jurídica, Secretaría de Control Urbano, Secretaría de Gobierno y  Oficina de Control Disciplinario Interno </t>
  </si>
  <si>
    <t>Porcentaje de procesos (dependencias) que realizan seguimiento al vencimiento de términos</t>
  </si>
  <si>
    <t>No. De procesos (dependencias) con informes de revisión de terminos /No. De procesos (dependencias) que sancionan</t>
  </si>
  <si>
    <t>Número de capacitaciones a nuevos ingresos / No. de capacitaciones programadas.</t>
  </si>
  <si>
    <t>Lanzamiento y operación del sistema de inventario documental, a traves del cual se permite controlar la administración de la descripción de la información contenida en las carpetas físicas y electrónicas</t>
  </si>
  <si>
    <t>Seguimiento al desarrollo del plan de acción</t>
  </si>
  <si>
    <t xml:space="preserve">Secretaría General </t>
  </si>
  <si>
    <t>Porcentaje de cumplimiento de cronograma de las actividades del plan de acción</t>
  </si>
  <si>
    <t>No.  De actividades Realizadas/No. Actividades programadas</t>
  </si>
  <si>
    <t>Periodo:    2017</t>
  </si>
  <si>
    <t>Alteración inadecuada de los Datos contenidos en los Sistemas de Informacion, necesaria para adelantar los trámites y procesos que se manejan en el Distrito.                                                                             Ocultar a  la ciudadania la informacion  considerada pública y/o suministrar a  terceros informacion  de reserva de la Entidad.                                    Desaparición intencional o fortuita de documentos y registros.       Almacenamiento de la información física y digital de manera inadecuada</t>
  </si>
  <si>
    <t>Cumplimiento de las actividades del plan de acción relacionadas</t>
  </si>
  <si>
    <t xml:space="preserve">Secretaría de Gestión Humana, Oficina de Sistemas y Oficina de Atención al Ciudadano y Gestión Documental </t>
  </si>
  <si>
    <t>No. actividades realizadas/ No. actividades programadas</t>
  </si>
  <si>
    <t>Porcentaje de cumplimiento de las actividades del plan de acción relacionadas.</t>
  </si>
  <si>
    <t>Capacitación a los funcionarios que ingresan por primera vez  a la entidad sobre sus derechos, deberes, compatibilidades e incomptabilidades</t>
  </si>
  <si>
    <t>Oficina de Control Disciplinario Interno y Secretaría de Gestión Humana</t>
  </si>
  <si>
    <t>Realizar campañas de sensibilización y concientización de la importancia del manejo de la información física y digital y sobre las políticas de seguridad de la información</t>
  </si>
  <si>
    <t>Implementación del esquema de back up definida en la política de seguridad de información</t>
  </si>
  <si>
    <t>Oficina de Sistemas</t>
  </si>
  <si>
    <t xml:space="preserve">Validación de los Back up realizados en los tiempos definidos </t>
  </si>
  <si>
    <t>Porcentaje de back up realizados</t>
  </si>
  <si>
    <t>No. De back ip realizados /back up programados</t>
  </si>
  <si>
    <t>Actualización mensual de la base datos</t>
  </si>
  <si>
    <t>Error en la información entregada por las partes interesadas</t>
  </si>
  <si>
    <t xml:space="preserve">*Error en la información entregada por los contribuyentes al solicitar un trámite de ajuste de cartera
* Error en la información entregada por los entes para la liquidación y/o ajuste de Tributos (IGAC - Secretaría de Planeación, Cámara de Comercio, Oficina de Registro e Instrumentos Públicos)
* Error en la toma de decisiones que afectan la cartera de los contribuyentes (Procesos de Cobro, Fiscalización, Discusión Tributaria, Recaudo)
* Error intencional o fortuito por parte de los funcionarios que realizan y/oaplican los ajustes </t>
  </si>
  <si>
    <t>Veracidad en la información financiera institucional presentada</t>
  </si>
  <si>
    <t>*Error en la información suministrada por los entes (Personería Distrital, Contraloría Distrital, Concejo, Dirección Distrital de Liquidación, Transmetro, Damab, Triple A, Foro Hídrico, Fiduciarias, Entidades Financieras, etc)
Reporte inadecuado de la informacion financiera por cambios en la normatividad nacional.
Error o falta de entrega de la información suministrada por las Secretarías, Gerencias y Oficinas distritales</t>
  </si>
  <si>
    <t xml:space="preserve">Afectación de los intereses de la entidad. Afectación de la imagen y credibilidad de la entidad.                                                                                                                       Ausencia de  información confiable                                       Incidencia en el normal desarrollo del proceso, sanciones Disciplinarias, Penales o Fiscales ante los Entes de Control,                                                     Entrega de información errónea o incompleta a los los grupos de interés
Pérdidas económicas
Hallazgos en las auditorias realizadas por parte de los entes de control.         
Sanciones administrativas para la entidad por reporte erroneo.
Falta de ejecución de proyectos institucionales
Falta de información confiable de los estados financieros, informes oficiales
Error en la toma de decisiones gerenciales
Falta de precisión en la proyección del presupuesto de la siguiente vigencia
Pérdidas económicas
Sanciones disciplinarias
Gestión de recursos no presupuestados para el cumplimiento de obligaciones judiciales </t>
  </si>
  <si>
    <t xml:space="preserve">Realización y aplicación de ajustes en el sistema de informacion tributaria acorde a los perfiles establecidos. </t>
  </si>
  <si>
    <t>Verificación de informacion suministrada por los contribuyentes con la entidad que reporta o certifica</t>
  </si>
  <si>
    <t>Fortalecimiento de los sistemas de informacion para mayores controles de las cifras que se entregan</t>
  </si>
  <si>
    <t>Cumplimiento de los Puntos de Control dentro de los procedimientos de cada dependencia</t>
  </si>
  <si>
    <t>Perfiles definidos para el registro de ajustes y su aplicación en el Sistema de Información Tributaria (SIT)</t>
  </si>
  <si>
    <t>Registro de Nota de Ajuste Manual 
(Debito/ Credito)</t>
  </si>
  <si>
    <t>Notas de ajustes aplicadas en el SIT / Notas de ajustes registradas en el SIT</t>
  </si>
  <si>
    <t>Verificacion de la informacion suministrada por los contribuyentes en sus solicitudes</t>
  </si>
  <si>
    <t>* Sistema de Información Tributaria, cargue de información enviada por el Instituto Geográfico Agustín Codazzi - IGAC en archivo plano 
* Correo electrónico, solicitud de certificados de estratificación a la Secretaría de Planeación, certificados de estrato emititdos para la Gerencia de Gestión de Ingresos, verificación de la información suministrada por el personal competente</t>
  </si>
  <si>
    <t>Verificación de información</t>
  </si>
  <si>
    <t>No. De PQR´s verificados / No. PQR´s  recibidos</t>
  </si>
  <si>
    <t xml:space="preserve">Mantener el desarrollo continuo de las herramientas que lleve al control de las cifras para entregar informacion mas confiable. </t>
  </si>
  <si>
    <t>Solicitudes de mejora en el Sistema de Informacion existente</t>
  </si>
  <si>
    <t>Mejoras del Sistema de Información</t>
  </si>
  <si>
    <t>Solicitudes atendidas / Solicitudes enviadas</t>
  </si>
  <si>
    <t>Verificacion del cumplimiento de los procedimientos establecidos, sobretodo los puntos de control para mitigación del riesgo.</t>
  </si>
  <si>
    <t>Validación de informacion</t>
  </si>
  <si>
    <t xml:space="preserve">Solicitud de informacion atendida /Solicitud de información recibida </t>
  </si>
  <si>
    <t xml:space="preserve">Jefes de Oficina de la Secretaría de Hacienda- Sistemas de Informacion </t>
  </si>
  <si>
    <t>Jefes de Oficina de la Secretaría de Hacienda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</si>
</sst>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0" x14ac:knownFonts="1">
    <font>
      <sz val="10"/>
      <name val="Arial"/>
      <family val="2"/>
    </font>
    <font>
      <sz val="10"/>
      <name val="Arial"/>
      <family val="2"/>
    </font>
    <font>
      <b/>
      <sz val="10"/>
      <name val="Arial"/>
      <family val="2"/>
    </font>
    <font>
      <sz val="9"/>
      <name val="Arial"/>
      <family val="2"/>
    </font>
    <font>
      <sz val="8"/>
      <name val="Arial"/>
      <family val="2"/>
    </font>
    <font>
      <b/>
      <i/>
      <sz val="10"/>
      <name val="Arial"/>
      <family val="2"/>
    </font>
    <font>
      <b/>
      <sz val="10"/>
      <color rgb="FF000000"/>
      <name val="Arial"/>
      <family val="2"/>
    </font>
    <font>
      <sz val="10"/>
      <color rgb="FF000000"/>
      <name val="Arial"/>
      <family val="2"/>
    </font>
    <font>
      <b/>
      <sz val="10"/>
      <color rgb="FF000000"/>
      <name val="Calibri"/>
      <family val="2"/>
    </font>
    <font>
      <b/>
      <sz val="10"/>
      <name val="Calibri"/>
      <family val="2"/>
    </font>
    <font>
      <b/>
      <sz val="11"/>
      <name val="Arial"/>
      <family val="2"/>
    </font>
    <font>
      <b/>
      <sz val="12"/>
      <name val="Arial"/>
      <family val="2"/>
    </font>
    <font>
      <sz val="12"/>
      <name val="Arial"/>
      <family val="2"/>
    </font>
    <font>
      <sz val="11"/>
      <name val="Arial"/>
      <family val="2"/>
    </font>
    <font>
      <b/>
      <sz val="12"/>
      <color rgb="FF27285D"/>
      <name val="Tahoma"/>
      <family val="2"/>
    </font>
    <font>
      <b/>
      <sz val="11"/>
      <name val="Tahoma"/>
      <family val="2"/>
    </font>
    <font>
      <sz val="11"/>
      <name val="Tahoma"/>
      <family val="2"/>
    </font>
    <font>
      <b/>
      <sz val="10"/>
      <name val="Tahoma"/>
      <family val="2"/>
    </font>
    <font>
      <sz val="8"/>
      <name val="Tahoma"/>
      <family val="2"/>
    </font>
    <font>
      <sz val="8"/>
      <color indexed="8"/>
      <name val="Arial"/>
      <family val="2"/>
    </font>
    <font>
      <sz val="10"/>
      <color rgb="FF27285D"/>
      <name val="Arial"/>
      <family val="2"/>
    </font>
    <font>
      <b/>
      <sz val="11"/>
      <color rgb="FF27285D"/>
      <name val="Tahoma"/>
      <family val="2"/>
    </font>
    <font>
      <b/>
      <i/>
      <sz val="9"/>
      <name val="Arial"/>
      <family val="2"/>
    </font>
    <font>
      <b/>
      <i/>
      <sz val="8"/>
      <name val="Arial"/>
      <family val="2"/>
    </font>
    <font>
      <b/>
      <sz val="8"/>
      <name val="Arial"/>
      <family val="2"/>
    </font>
    <font>
      <b/>
      <sz val="9"/>
      <name val="Arial"/>
      <family val="2"/>
    </font>
    <font>
      <sz val="7"/>
      <name val="Arial"/>
      <family val="2"/>
    </font>
    <font>
      <b/>
      <sz val="10"/>
      <color theme="0" tint="-0.34998626667073579"/>
      <name val="Tahoma"/>
      <family val="2"/>
    </font>
    <font>
      <b/>
      <sz val="10"/>
      <color theme="0"/>
      <name val="Arial"/>
      <family val="2"/>
    </font>
    <font>
      <sz val="10"/>
      <color theme="0"/>
      <name val="Arial"/>
      <family val="2"/>
    </font>
    <font>
      <b/>
      <sz val="16"/>
      <name val="Arial"/>
      <family val="2"/>
    </font>
    <font>
      <b/>
      <sz val="14"/>
      <name val="Arial"/>
      <family val="2"/>
    </font>
    <font>
      <sz val="9"/>
      <color indexed="81"/>
      <name val="Tahoma"/>
      <family val="2"/>
    </font>
    <font>
      <b/>
      <sz val="9"/>
      <color indexed="81"/>
      <name val="Tahoma"/>
      <family val="2"/>
    </font>
    <font>
      <sz val="10"/>
      <color indexed="81"/>
      <name val="Tahoma"/>
      <family val="2"/>
    </font>
    <font>
      <sz val="8"/>
      <color theme="0"/>
      <name val="Arial"/>
      <family val="2"/>
    </font>
    <font>
      <b/>
      <sz val="7"/>
      <name val="Arial"/>
      <family val="2"/>
    </font>
    <font>
      <sz val="10"/>
      <color rgb="FFFF0000"/>
      <name val="Arial"/>
      <family val="2"/>
    </font>
    <font>
      <sz val="16"/>
      <name val="Arial"/>
      <family val="2"/>
    </font>
    <font>
      <sz val="14"/>
      <name val="Arial Narrow"/>
      <family val="2"/>
    </font>
  </fonts>
  <fills count="22">
    <fill>
      <patternFill patternType="none"/>
    </fill>
    <fill>
      <patternFill patternType="gray125"/>
    </fill>
    <fill>
      <patternFill patternType="solid">
        <fgColor theme="0"/>
        <bgColor indexed="60"/>
      </patternFill>
    </fill>
    <fill>
      <patternFill patternType="solid">
        <fgColor theme="0"/>
        <bgColor indexed="38"/>
      </patternFill>
    </fill>
    <fill>
      <patternFill patternType="solid">
        <fgColor theme="0"/>
        <bgColor indexed="64"/>
      </patternFill>
    </fill>
    <fill>
      <patternFill patternType="solid">
        <fgColor rgb="FFFFFF00"/>
        <bgColor indexed="64"/>
      </patternFill>
    </fill>
    <fill>
      <patternFill patternType="solid">
        <fgColor rgb="FFFDF2DF"/>
        <bgColor indexed="64"/>
      </patternFill>
    </fill>
    <fill>
      <patternFill patternType="solid">
        <fgColor rgb="FFF3F3F3"/>
        <bgColor indexed="64"/>
      </patternFill>
    </fill>
    <fill>
      <patternFill patternType="solid">
        <fgColor rgb="FFE6E6E6"/>
        <bgColor indexed="64"/>
      </patternFill>
    </fill>
    <fill>
      <patternFill patternType="solid">
        <fgColor rgb="FFFF6600"/>
        <bgColor indexed="64"/>
      </patternFill>
    </fill>
    <fill>
      <patternFill patternType="solid">
        <fgColor rgb="FFFF0000"/>
        <bgColor indexed="64"/>
      </patternFill>
    </fill>
    <fill>
      <patternFill patternType="solid">
        <fgColor rgb="FFEAEAEA"/>
        <bgColor indexed="64"/>
      </patternFill>
    </fill>
    <fill>
      <patternFill patternType="solid">
        <fgColor theme="3" tint="0.59999389629810485"/>
        <bgColor indexed="64"/>
      </patternFill>
    </fill>
    <fill>
      <patternFill patternType="solid">
        <fgColor indexed="9"/>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FF00"/>
        <bgColor indexed="64"/>
      </patternFill>
    </fill>
    <fill>
      <patternFill patternType="solid">
        <fgColor rgb="FF0070C0"/>
        <bgColor indexed="64"/>
      </patternFill>
    </fill>
    <fill>
      <patternFill patternType="solid">
        <fgColor theme="3" tint="0.39997558519241921"/>
        <bgColor indexed="64"/>
      </patternFill>
    </fill>
    <fill>
      <patternFill patternType="solid">
        <fgColor rgb="FFC00000"/>
        <bgColor indexed="64"/>
      </patternFill>
    </fill>
    <fill>
      <patternFill patternType="solid">
        <fgColor rgb="FF00B050"/>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right/>
      <top/>
      <bottom style="double">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770">
    <xf numFmtId="0" fontId="0" fillId="0" borderId="0" xfId="0"/>
    <xf numFmtId="0" fontId="0" fillId="0" borderId="4" xfId="0" applyBorder="1"/>
    <xf numFmtId="0" fontId="8" fillId="8" borderId="4" xfId="0" applyFont="1" applyFill="1" applyBorder="1" applyAlignment="1">
      <alignment horizontal="justify" vertical="center" wrapText="1" readingOrder="1"/>
    </xf>
    <xf numFmtId="0" fontId="8" fillId="5" borderId="4" xfId="0" applyFont="1" applyFill="1" applyBorder="1" applyAlignment="1">
      <alignment horizontal="center" vertical="center" wrapText="1" readingOrder="1"/>
    </xf>
    <xf numFmtId="0" fontId="8" fillId="9" borderId="4" xfId="0" applyFont="1" applyFill="1" applyBorder="1" applyAlignment="1">
      <alignment horizontal="center" vertical="center" wrapText="1" readingOrder="1"/>
    </xf>
    <xf numFmtId="0" fontId="8" fillId="10" borderId="4" xfId="0" applyFont="1" applyFill="1" applyBorder="1" applyAlignment="1">
      <alignment horizontal="center" vertical="center" wrapText="1" readingOrder="1"/>
    </xf>
    <xf numFmtId="0" fontId="8" fillId="6" borderId="8" xfId="0" applyFont="1" applyFill="1" applyBorder="1" applyAlignment="1">
      <alignment vertical="center" wrapText="1" readingOrder="1"/>
    </xf>
    <xf numFmtId="0" fontId="8" fillId="6" borderId="10" xfId="0" applyFont="1" applyFill="1" applyBorder="1" applyAlignment="1">
      <alignment vertical="center" wrapText="1" readingOrder="1"/>
    </xf>
    <xf numFmtId="0" fontId="8" fillId="8" borderId="4" xfId="0" applyFont="1" applyFill="1" applyBorder="1" applyAlignment="1">
      <alignment horizontal="center" vertical="center" wrapText="1" readingOrder="1"/>
    </xf>
    <xf numFmtId="0" fontId="8" fillId="8" borderId="4" xfId="0" applyFont="1" applyFill="1" applyBorder="1" applyAlignment="1">
      <alignment vertical="center" wrapText="1" readingOrder="1"/>
    </xf>
    <xf numFmtId="0" fontId="12" fillId="4" borderId="4" xfId="2" applyFont="1" applyFill="1" applyBorder="1" applyAlignment="1" applyProtection="1">
      <alignment horizontal="center" vertical="center" wrapText="1"/>
      <protection locked="0"/>
    </xf>
    <xf numFmtId="0" fontId="8" fillId="6" borderId="11" xfId="0" applyFont="1" applyFill="1" applyBorder="1" applyAlignment="1">
      <alignment vertical="center" wrapText="1" readingOrder="1"/>
    </xf>
    <xf numFmtId="0" fontId="8" fillId="6" borderId="4" xfId="0" applyFont="1" applyFill="1" applyBorder="1" applyAlignment="1">
      <alignment vertical="center" wrapText="1" readingOrder="1"/>
    </xf>
    <xf numFmtId="0" fontId="0" fillId="4" borderId="0" xfId="0" applyFill="1" applyProtection="1"/>
    <xf numFmtId="0" fontId="13" fillId="0" borderId="4" xfId="0" applyFont="1" applyFill="1" applyBorder="1" applyAlignment="1" applyProtection="1">
      <alignment horizontal="center" vertical="center" wrapText="1"/>
      <protection locked="0"/>
    </xf>
    <xf numFmtId="49" fontId="4" fillId="0" borderId="29" xfId="0" applyNumberFormat="1" applyFont="1" applyFill="1" applyBorder="1" applyAlignment="1" applyProtection="1">
      <alignment vertical="center" wrapText="1"/>
      <protection locked="0"/>
    </xf>
    <xf numFmtId="0" fontId="13" fillId="0" borderId="29"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protection locked="0"/>
    </xf>
    <xf numFmtId="0" fontId="8" fillId="8" borderId="4" xfId="0" applyFont="1" applyFill="1" applyBorder="1" applyAlignment="1">
      <alignment horizontal="left" vertical="center" wrapText="1" readingOrder="1"/>
    </xf>
    <xf numFmtId="0" fontId="8" fillId="17" borderId="4" xfId="0" applyFont="1" applyFill="1" applyBorder="1" applyAlignment="1">
      <alignment horizontal="center" vertical="center" wrapText="1" readingOrder="1"/>
    </xf>
    <xf numFmtId="0" fontId="12" fillId="0" borderId="26" xfId="0" applyFont="1" applyFill="1" applyBorder="1" applyAlignment="1" applyProtection="1">
      <alignment horizontal="justify" vertical="center" wrapText="1"/>
      <protection locked="0"/>
    </xf>
    <xf numFmtId="0" fontId="11" fillId="4" borderId="23" xfId="0" applyNumberFormat="1" applyFont="1" applyFill="1" applyBorder="1" applyAlignment="1" applyProtection="1">
      <alignment horizontal="center" vertical="center" wrapText="1"/>
      <protection locked="0"/>
    </xf>
    <xf numFmtId="0" fontId="12" fillId="4" borderId="31" xfId="2" applyFont="1" applyFill="1" applyBorder="1" applyAlignment="1" applyProtection="1">
      <alignment horizontal="center" vertical="center" wrapText="1"/>
      <protection locked="0"/>
    </xf>
    <xf numFmtId="0" fontId="12" fillId="0" borderId="60" xfId="0" applyFont="1" applyFill="1" applyBorder="1" applyAlignment="1" applyProtection="1">
      <alignment horizontal="justify" vertical="center" wrapText="1"/>
      <protection locked="0"/>
    </xf>
    <xf numFmtId="0" fontId="12" fillId="0" borderId="44" xfId="0" applyFont="1" applyFill="1" applyBorder="1" applyAlignment="1" applyProtection="1">
      <alignment horizontal="justify" vertical="center" wrapText="1"/>
      <protection locked="0"/>
    </xf>
    <xf numFmtId="0" fontId="12" fillId="0" borderId="34" xfId="0" applyFont="1" applyFill="1" applyBorder="1" applyAlignment="1" applyProtection="1">
      <alignment horizontal="justify" vertical="center" wrapText="1"/>
      <protection locked="0"/>
    </xf>
    <xf numFmtId="0" fontId="12" fillId="0" borderId="50" xfId="0" applyFont="1" applyFill="1" applyBorder="1" applyAlignment="1" applyProtection="1">
      <alignment horizontal="justify" vertical="center" wrapText="1"/>
      <protection locked="0"/>
    </xf>
    <xf numFmtId="0" fontId="12" fillId="0" borderId="62" xfId="0" applyFont="1" applyFill="1" applyBorder="1" applyAlignment="1" applyProtection="1">
      <alignment horizontal="justify" vertical="center" wrapText="1"/>
      <protection locked="0"/>
    </xf>
    <xf numFmtId="0" fontId="2" fillId="0" borderId="0" xfId="0" applyFont="1" applyBorder="1" applyAlignment="1" applyProtection="1">
      <alignment horizontal="center"/>
      <protection hidden="1"/>
    </xf>
    <xf numFmtId="0" fontId="2"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0" fillId="0" borderId="0" xfId="0" applyFill="1" applyBorder="1" applyAlignment="1" applyProtection="1">
      <alignment horizontal="left" vertical="center" wrapText="1"/>
      <protection hidden="1"/>
    </xf>
    <xf numFmtId="0" fontId="0" fillId="0" borderId="0" xfId="0" applyFont="1" applyBorder="1" applyAlignment="1" applyProtection="1">
      <alignment horizontal="center" wrapText="1"/>
      <protection hidden="1"/>
    </xf>
    <xf numFmtId="0" fontId="0" fillId="0" borderId="0" xfId="0" applyFont="1" applyBorder="1" applyAlignment="1" applyProtection="1">
      <alignment horizontal="left" vertical="center" wrapText="1"/>
      <protection hidden="1"/>
    </xf>
    <xf numFmtId="0" fontId="0" fillId="0" borderId="0" xfId="0" applyBorder="1" applyProtection="1">
      <protection hidden="1"/>
    </xf>
    <xf numFmtId="0" fontId="0" fillId="0" borderId="0" xfId="0" applyFont="1" applyBorder="1" applyAlignment="1" applyProtection="1">
      <alignment horizontal="center" vertical="center" wrapText="1"/>
      <protection hidden="1"/>
    </xf>
    <xf numFmtId="0" fontId="0" fillId="5" borderId="0" xfId="0" applyFill="1" applyBorder="1" applyAlignment="1" applyProtection="1">
      <alignment vertical="center"/>
      <protection hidden="1"/>
    </xf>
    <xf numFmtId="0" fontId="0" fillId="0" borderId="0" xfId="0" applyFont="1" applyProtection="1">
      <protection hidden="1"/>
    </xf>
    <xf numFmtId="0" fontId="6" fillId="6" borderId="12" xfId="0" applyFont="1" applyFill="1" applyBorder="1" applyAlignment="1" applyProtection="1">
      <alignment horizontal="center" vertical="center" readingOrder="1"/>
      <protection hidden="1"/>
    </xf>
    <xf numFmtId="0" fontId="6" fillId="6" borderId="13" xfId="0" applyFont="1" applyFill="1" applyBorder="1" applyAlignment="1" applyProtection="1">
      <alignment horizontal="center" vertical="center" readingOrder="1"/>
      <protection hidden="1"/>
    </xf>
    <xf numFmtId="0" fontId="6" fillId="6" borderId="14" xfId="0" applyFont="1" applyFill="1" applyBorder="1" applyAlignment="1" applyProtection="1">
      <alignment horizontal="center" vertical="center" readingOrder="1"/>
      <protection hidden="1"/>
    </xf>
    <xf numFmtId="0" fontId="7" fillId="0" borderId="15" xfId="0" applyFont="1" applyBorder="1" applyAlignment="1" applyProtection="1">
      <alignment horizontal="center" vertical="center" readingOrder="1"/>
      <protection hidden="1"/>
    </xf>
    <xf numFmtId="0" fontId="7" fillId="0" borderId="16" xfId="0" applyFont="1" applyBorder="1" applyAlignment="1" applyProtection="1">
      <alignment horizontal="justify" vertical="center" readingOrder="1"/>
      <protection hidden="1"/>
    </xf>
    <xf numFmtId="0" fontId="7" fillId="0" borderId="17" xfId="0" applyFont="1" applyBorder="1" applyAlignment="1" applyProtection="1">
      <alignment horizontal="justify" vertical="top" readingOrder="1"/>
      <protection hidden="1"/>
    </xf>
    <xf numFmtId="0" fontId="7" fillId="7" borderId="15" xfId="0" applyFont="1" applyFill="1" applyBorder="1" applyAlignment="1" applyProtection="1">
      <alignment horizontal="center" vertical="center" readingOrder="1"/>
      <protection hidden="1"/>
    </xf>
    <xf numFmtId="0" fontId="7" fillId="7" borderId="16" xfId="0" applyFont="1" applyFill="1" applyBorder="1" applyAlignment="1" applyProtection="1">
      <alignment horizontal="justify" vertical="center" readingOrder="1"/>
      <protection hidden="1"/>
    </xf>
    <xf numFmtId="0" fontId="7" fillId="7" borderId="17" xfId="0" applyFont="1" applyFill="1" applyBorder="1" applyAlignment="1" applyProtection="1">
      <alignment horizontal="justify" vertical="top" readingOrder="1"/>
      <protection hidden="1"/>
    </xf>
    <xf numFmtId="0" fontId="7" fillId="0" borderId="18" xfId="0" applyFont="1" applyBorder="1" applyAlignment="1" applyProtection="1">
      <alignment horizontal="center" vertical="center" readingOrder="1"/>
      <protection hidden="1"/>
    </xf>
    <xf numFmtId="0" fontId="7" fillId="0" borderId="19" xfId="0" applyFont="1" applyBorder="1" applyAlignment="1" applyProtection="1">
      <alignment horizontal="justify" vertical="center" readingOrder="1"/>
      <protection hidden="1"/>
    </xf>
    <xf numFmtId="0" fontId="7" fillId="0" borderId="20" xfId="0" applyFont="1" applyBorder="1" applyAlignment="1" applyProtection="1">
      <alignment horizontal="justify" vertical="center" readingOrder="1"/>
      <protection hidden="1"/>
    </xf>
    <xf numFmtId="0" fontId="28" fillId="18" borderId="44" xfId="0" applyFont="1" applyFill="1" applyBorder="1" applyAlignment="1" applyProtection="1">
      <alignment horizontal="center" vertical="center" wrapText="1" readingOrder="1"/>
      <protection hidden="1"/>
    </xf>
    <xf numFmtId="49" fontId="28" fillId="18" borderId="35" xfId="0" applyNumberFormat="1" applyFont="1" applyFill="1" applyBorder="1" applyAlignment="1" applyProtection="1">
      <alignment horizontal="center" vertical="center" wrapText="1" readingOrder="1"/>
      <protection hidden="1"/>
    </xf>
    <xf numFmtId="49" fontId="28" fillId="18" borderId="45" xfId="0" applyNumberFormat="1" applyFont="1" applyFill="1" applyBorder="1" applyAlignment="1" applyProtection="1">
      <alignment horizontal="center" vertical="center" wrapText="1" readingOrder="1"/>
      <protection hidden="1"/>
    </xf>
    <xf numFmtId="0" fontId="7" fillId="4" borderId="28" xfId="0" applyFont="1" applyFill="1" applyBorder="1" applyAlignment="1" applyProtection="1">
      <alignment horizontal="center" vertical="center" wrapText="1" readingOrder="1"/>
      <protection hidden="1"/>
    </xf>
    <xf numFmtId="49" fontId="7" fillId="4" borderId="4" xfId="0" applyNumberFormat="1" applyFont="1" applyFill="1" applyBorder="1" applyAlignment="1" applyProtection="1">
      <alignment horizontal="center" vertical="center" wrapText="1" readingOrder="1"/>
      <protection hidden="1"/>
    </xf>
    <xf numFmtId="49" fontId="7" fillId="4" borderId="4" xfId="0" applyNumberFormat="1" applyFont="1" applyFill="1" applyBorder="1" applyAlignment="1" applyProtection="1">
      <alignment horizontal="justify" vertical="center" wrapText="1" readingOrder="1"/>
      <protection hidden="1"/>
    </xf>
    <xf numFmtId="49" fontId="7" fillId="4" borderId="29" xfId="0" applyNumberFormat="1" applyFont="1" applyFill="1" applyBorder="1" applyAlignment="1" applyProtection="1">
      <alignment horizontal="justify" vertical="center" wrapText="1" readingOrder="1"/>
      <protection hidden="1"/>
    </xf>
    <xf numFmtId="0" fontId="7" fillId="4" borderId="30" xfId="0" applyFont="1" applyFill="1" applyBorder="1" applyAlignment="1" applyProtection="1">
      <alignment horizontal="center" vertical="center" wrapText="1" readingOrder="1"/>
      <protection hidden="1"/>
    </xf>
    <xf numFmtId="49" fontId="7" fillId="4" borderId="31" xfId="0" applyNumberFormat="1" applyFont="1" applyFill="1" applyBorder="1" applyAlignment="1" applyProtection="1">
      <alignment horizontal="center" vertical="center" wrapText="1" readingOrder="1"/>
      <protection hidden="1"/>
    </xf>
    <xf numFmtId="49" fontId="7" fillId="4" borderId="31" xfId="0" quotePrefix="1" applyNumberFormat="1" applyFont="1" applyFill="1" applyBorder="1" applyAlignment="1" applyProtection="1">
      <alignment horizontal="left" vertical="center" wrapText="1" readingOrder="1"/>
      <protection hidden="1"/>
    </xf>
    <xf numFmtId="49" fontId="7" fillId="4" borderId="51" xfId="0" quotePrefix="1" applyNumberFormat="1" applyFont="1" applyFill="1" applyBorder="1" applyAlignment="1" applyProtection="1">
      <alignment horizontal="left" vertical="center" wrapText="1" readingOrder="1"/>
      <protection hidden="1"/>
    </xf>
    <xf numFmtId="0" fontId="6" fillId="6" borderId="4" xfId="0" applyFont="1" applyFill="1" applyBorder="1" applyAlignment="1" applyProtection="1">
      <alignment horizontal="center" vertical="center" wrapText="1" readingOrder="1"/>
      <protection hidden="1"/>
    </xf>
    <xf numFmtId="0" fontId="7" fillId="0" borderId="4" xfId="0" applyFont="1" applyBorder="1" applyAlignment="1" applyProtection="1">
      <alignment horizontal="center" vertical="center" wrapText="1" readingOrder="1"/>
      <protection hidden="1"/>
    </xf>
    <xf numFmtId="0" fontId="7" fillId="0" borderId="4" xfId="0" applyFont="1" applyBorder="1" applyProtection="1">
      <protection hidden="1"/>
    </xf>
    <xf numFmtId="0" fontId="7" fillId="7" borderId="4" xfId="0" applyFont="1" applyFill="1" applyBorder="1" applyAlignment="1" applyProtection="1">
      <alignment horizontal="center" vertical="center" wrapText="1" readingOrder="1"/>
      <protection hidden="1"/>
    </xf>
    <xf numFmtId="0" fontId="0" fillId="0" borderId="4" xfId="0" applyFont="1" applyBorder="1" applyAlignment="1" applyProtection="1">
      <alignment wrapText="1"/>
      <protection hidden="1"/>
    </xf>
    <xf numFmtId="49" fontId="4" fillId="0" borderId="29" xfId="0" applyNumberFormat="1" applyFont="1" applyFill="1" applyBorder="1" applyAlignment="1" applyProtection="1">
      <alignment horizontal="center" vertical="center" textRotation="90" wrapText="1"/>
      <protection locked="0"/>
    </xf>
    <xf numFmtId="49" fontId="18" fillId="0" borderId="29" xfId="0" applyNumberFormat="1" applyFont="1" applyFill="1" applyBorder="1" applyAlignment="1" applyProtection="1">
      <alignment vertical="center" wrapText="1"/>
      <protection locked="0"/>
    </xf>
    <xf numFmtId="0" fontId="0" fillId="4" borderId="7" xfId="0" applyFont="1" applyFill="1" applyBorder="1" applyAlignment="1" applyProtection="1">
      <alignment vertical="center" wrapText="1"/>
    </xf>
    <xf numFmtId="0" fontId="0" fillId="4" borderId="0" xfId="0" applyFill="1" applyBorder="1" applyProtection="1"/>
    <xf numFmtId="14" fontId="4" fillId="0" borderId="28" xfId="0" applyNumberFormat="1" applyFont="1" applyFill="1" applyBorder="1" applyAlignment="1" applyProtection="1">
      <alignment horizontal="center" vertical="center" wrapText="1"/>
      <protection locked="0"/>
    </xf>
    <xf numFmtId="14" fontId="4" fillId="0" borderId="28" xfId="0" applyNumberFormat="1" applyFont="1" applyFill="1" applyBorder="1" applyAlignment="1" applyProtection="1">
      <alignment vertical="center" wrapText="1"/>
      <protection locked="0"/>
    </xf>
    <xf numFmtId="14" fontId="18" fillId="0" borderId="28" xfId="0" applyNumberFormat="1" applyFont="1" applyFill="1" applyBorder="1" applyAlignment="1" applyProtection="1">
      <alignment vertical="center" wrapText="1"/>
      <protection locked="0"/>
    </xf>
    <xf numFmtId="49" fontId="13" fillId="0" borderId="28" xfId="0" applyNumberFormat="1" applyFont="1" applyFill="1" applyBorder="1" applyAlignment="1" applyProtection="1">
      <alignment horizontal="center" vertical="center" wrapText="1"/>
      <protection locked="0"/>
    </xf>
    <xf numFmtId="0" fontId="4" fillId="0" borderId="28" xfId="0" applyNumberFormat="1" applyFont="1" applyFill="1" applyBorder="1" applyAlignment="1" applyProtection="1">
      <alignment horizontal="center" vertical="center" wrapText="1"/>
      <protection locked="0"/>
    </xf>
    <xf numFmtId="0" fontId="18" fillId="0" borderId="28" xfId="0" applyNumberFormat="1" applyFont="1" applyFill="1" applyBorder="1" applyAlignment="1" applyProtection="1">
      <alignment horizontal="center" vertical="center" wrapText="1"/>
      <protection locked="0"/>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0" fontId="3" fillId="4" borderId="0" xfId="0" applyFont="1" applyFill="1" applyAlignment="1" applyProtection="1">
      <alignment vertical="center" wrapText="1"/>
    </xf>
    <xf numFmtId="0" fontId="0" fillId="4" borderId="0" xfId="0" applyFill="1" applyAlignment="1" applyProtection="1">
      <alignment vertical="center" wrapText="1"/>
    </xf>
    <xf numFmtId="0" fontId="4" fillId="4" borderId="0" xfId="0" applyFont="1" applyFill="1" applyAlignment="1" applyProtection="1">
      <alignment vertical="center" wrapText="1"/>
    </xf>
    <xf numFmtId="0" fontId="11" fillId="12" borderId="52" xfId="0" applyFont="1" applyFill="1" applyBorder="1" applyAlignment="1" applyProtection="1">
      <alignment horizontal="center" vertical="center" wrapText="1"/>
    </xf>
    <xf numFmtId="0" fontId="11" fillId="12" borderId="54" xfId="0" applyFont="1" applyFill="1" applyBorder="1" applyAlignment="1" applyProtection="1">
      <alignment horizontal="center" vertical="center" wrapText="1"/>
    </xf>
    <xf numFmtId="0" fontId="11" fillId="12" borderId="53" xfId="0" applyFont="1" applyFill="1" applyBorder="1" applyAlignment="1" applyProtection="1">
      <alignment horizontal="center" vertical="center" wrapText="1"/>
    </xf>
    <xf numFmtId="0" fontId="4" fillId="4" borderId="0" xfId="0" applyFont="1" applyFill="1" applyBorder="1" applyAlignment="1" applyProtection="1">
      <alignment vertical="center" wrapText="1"/>
    </xf>
    <xf numFmtId="0" fontId="0" fillId="4" borderId="5" xfId="0" applyFont="1" applyFill="1" applyBorder="1" applyAlignment="1" applyProtection="1">
      <alignment vertical="center" wrapText="1"/>
    </xf>
    <xf numFmtId="0" fontId="0" fillId="4" borderId="6" xfId="0" applyFont="1" applyFill="1" applyBorder="1" applyAlignment="1" applyProtection="1">
      <alignment vertical="center" wrapText="1"/>
    </xf>
    <xf numFmtId="0" fontId="0" fillId="4" borderId="37" xfId="0" applyFont="1" applyFill="1" applyBorder="1" applyAlignment="1" applyProtection="1">
      <alignment vertical="center" wrapText="1"/>
    </xf>
    <xf numFmtId="0" fontId="0" fillId="4" borderId="0" xfId="0" applyFont="1" applyFill="1" applyBorder="1" applyAlignment="1" applyProtection="1">
      <alignment vertical="center" wrapText="1"/>
    </xf>
    <xf numFmtId="0" fontId="4" fillId="4" borderId="38" xfId="0" applyFont="1" applyFill="1" applyBorder="1" applyAlignment="1" applyProtection="1">
      <alignment horizontal="left" vertical="top" wrapText="1"/>
    </xf>
    <xf numFmtId="0" fontId="0" fillId="2" borderId="40" xfId="0" applyFont="1" applyFill="1" applyBorder="1" applyProtection="1"/>
    <xf numFmtId="0" fontId="0" fillId="3" borderId="0" xfId="0" applyFont="1" applyFill="1" applyBorder="1" applyProtection="1"/>
    <xf numFmtId="0" fontId="3" fillId="4" borderId="0" xfId="0" applyFont="1" applyFill="1" applyAlignment="1" applyProtection="1">
      <alignment horizontal="justify" vertical="center" wrapText="1"/>
    </xf>
    <xf numFmtId="0" fontId="0" fillId="4" borderId="0" xfId="0" applyFill="1" applyAlignment="1" applyProtection="1">
      <alignment horizontal="justify" vertical="center" wrapText="1"/>
    </xf>
    <xf numFmtId="0" fontId="24" fillId="4" borderId="29"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protection locked="0"/>
    </xf>
    <xf numFmtId="0" fontId="12" fillId="11" borderId="31" xfId="0" applyFont="1" applyFill="1" applyBorder="1" applyAlignment="1" applyProtection="1">
      <alignment horizontal="center" vertical="center" wrapText="1"/>
      <protection locked="0"/>
    </xf>
    <xf numFmtId="0" fontId="0" fillId="4" borderId="0" xfId="0" applyFill="1" applyBorder="1" applyAlignment="1" applyProtection="1">
      <alignment vertical="center" wrapText="1"/>
      <protection hidden="1"/>
    </xf>
    <xf numFmtId="0" fontId="0" fillId="4" borderId="0" xfId="0" applyFill="1" applyAlignment="1" applyProtection="1">
      <alignment vertical="center" wrapText="1"/>
      <protection hidden="1"/>
    </xf>
    <xf numFmtId="0" fontId="0" fillId="4" borderId="0" xfId="0" applyFill="1" applyBorder="1" applyProtection="1">
      <protection hidden="1"/>
    </xf>
    <xf numFmtId="0" fontId="0" fillId="4" borderId="0" xfId="0" applyFill="1" applyProtection="1">
      <protection hidden="1"/>
    </xf>
    <xf numFmtId="0" fontId="0" fillId="4" borderId="7" xfId="0" applyFont="1" applyFill="1" applyBorder="1" applyAlignment="1" applyProtection="1">
      <alignment vertical="center" wrapText="1"/>
      <protection hidden="1"/>
    </xf>
    <xf numFmtId="0" fontId="0" fillId="4" borderId="7" xfId="0" applyFill="1" applyBorder="1" applyAlignment="1" applyProtection="1">
      <alignment vertical="center" wrapText="1"/>
      <protection hidden="1"/>
    </xf>
    <xf numFmtId="0" fontId="0" fillId="4" borderId="38" xfId="0" applyFill="1" applyBorder="1" applyAlignment="1" applyProtection="1">
      <alignment vertical="center" wrapText="1"/>
      <protection hidden="1"/>
    </xf>
    <xf numFmtId="0" fontId="3" fillId="4" borderId="0" xfId="0" applyFont="1" applyFill="1" applyAlignment="1" applyProtection="1">
      <alignment vertical="center" wrapText="1"/>
      <protection hidden="1"/>
    </xf>
    <xf numFmtId="0" fontId="4" fillId="4" borderId="0" xfId="2" applyFont="1" applyFill="1" applyProtection="1">
      <protection hidden="1"/>
    </xf>
    <xf numFmtId="0" fontId="11" fillId="12" borderId="4" xfId="2" applyFont="1" applyFill="1" applyBorder="1" applyAlignment="1" applyProtection="1">
      <alignment horizontal="center" vertical="center" wrapText="1"/>
      <protection hidden="1"/>
    </xf>
    <xf numFmtId="0" fontId="1" fillId="4" borderId="0" xfId="2" applyFont="1" applyFill="1" applyAlignment="1" applyProtection="1">
      <alignment horizontal="center" vertical="center"/>
      <protection hidden="1"/>
    </xf>
    <xf numFmtId="0" fontId="12" fillId="4" borderId="28" xfId="2" applyFont="1" applyFill="1" applyBorder="1" applyAlignment="1" applyProtection="1">
      <alignment horizontal="center" vertical="center"/>
      <protection hidden="1"/>
    </xf>
    <xf numFmtId="0" fontId="12" fillId="11" borderId="3" xfId="0" applyFont="1" applyFill="1" applyBorder="1" applyAlignment="1" applyProtection="1">
      <alignment horizontal="center" vertical="center" wrapText="1"/>
      <protection hidden="1"/>
    </xf>
    <xf numFmtId="0" fontId="12" fillId="11" borderId="4" xfId="0" applyFont="1" applyFill="1" applyBorder="1" applyAlignment="1" applyProtection="1">
      <alignment horizontal="center" vertical="center" wrapText="1"/>
      <protection hidden="1"/>
    </xf>
    <xf numFmtId="0" fontId="11" fillId="4" borderId="4" xfId="2" applyFont="1" applyFill="1" applyBorder="1" applyAlignment="1" applyProtection="1">
      <alignment horizontal="center" vertical="center" wrapText="1"/>
      <protection hidden="1"/>
    </xf>
    <xf numFmtId="0" fontId="12" fillId="11" borderId="29" xfId="2" applyFont="1" applyFill="1" applyBorder="1" applyAlignment="1" applyProtection="1">
      <alignment horizontal="center" vertical="center" wrapText="1"/>
      <protection hidden="1"/>
    </xf>
    <xf numFmtId="0" fontId="35" fillId="4" borderId="0" xfId="2" applyFont="1" applyFill="1" applyAlignment="1" applyProtection="1">
      <alignment horizontal="center" vertical="center"/>
      <protection hidden="1"/>
    </xf>
    <xf numFmtId="0" fontId="4" fillId="4" borderId="0" xfId="2" applyFont="1" applyFill="1" applyAlignment="1" applyProtection="1">
      <alignment horizontal="center" vertical="center"/>
      <protection hidden="1"/>
    </xf>
    <xf numFmtId="0" fontId="13" fillId="4" borderId="0" xfId="2" applyFont="1" applyFill="1" applyAlignment="1" applyProtection="1">
      <alignment horizontal="center" vertical="center" wrapText="1"/>
      <protection hidden="1"/>
    </xf>
    <xf numFmtId="0" fontId="1" fillId="4" borderId="0" xfId="2" applyFont="1" applyFill="1" applyAlignment="1" applyProtection="1">
      <alignment horizontal="center" vertical="center" wrapText="1"/>
      <protection hidden="1"/>
    </xf>
    <xf numFmtId="0" fontId="12" fillId="11" borderId="61" xfId="0" applyFont="1" applyFill="1" applyBorder="1" applyAlignment="1" applyProtection="1">
      <alignment horizontal="center" vertical="center" wrapText="1"/>
      <protection hidden="1"/>
    </xf>
    <xf numFmtId="0" fontId="12" fillId="11" borderId="31" xfId="0" applyFont="1" applyFill="1" applyBorder="1" applyAlignment="1" applyProtection="1">
      <alignment horizontal="center" vertical="center" wrapText="1"/>
      <protection hidden="1"/>
    </xf>
    <xf numFmtId="0" fontId="12" fillId="11" borderId="51" xfId="2" applyFont="1" applyFill="1" applyBorder="1" applyAlignment="1" applyProtection="1">
      <alignment horizontal="center" vertical="center" wrapText="1"/>
      <protection hidden="1"/>
    </xf>
    <xf numFmtId="0" fontId="2" fillId="4" borderId="7" xfId="2" applyFont="1" applyFill="1" applyBorder="1" applyAlignment="1" applyProtection="1">
      <protection hidden="1"/>
    </xf>
    <xf numFmtId="0" fontId="2" fillId="4" borderId="0" xfId="2" applyFont="1" applyFill="1" applyBorder="1" applyAlignment="1" applyProtection="1">
      <protection hidden="1"/>
    </xf>
    <xf numFmtId="0" fontId="4" fillId="4" borderId="0" xfId="0" applyFont="1" applyFill="1" applyBorder="1" applyAlignment="1" applyProtection="1">
      <alignment horizontal="left" vertical="top" wrapText="1"/>
      <protection hidden="1"/>
    </xf>
    <xf numFmtId="0" fontId="2" fillId="4" borderId="38" xfId="2" applyFont="1" applyFill="1" applyBorder="1" applyAlignment="1" applyProtection="1">
      <protection hidden="1"/>
    </xf>
    <xf numFmtId="0" fontId="24" fillId="4" borderId="7"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left" vertical="center" wrapText="1"/>
      <protection hidden="1"/>
    </xf>
    <xf numFmtId="0" fontId="1" fillId="4" borderId="38" xfId="2" applyFill="1" applyBorder="1" applyAlignment="1" applyProtection="1">
      <protection hidden="1"/>
    </xf>
    <xf numFmtId="0" fontId="21" fillId="14" borderId="0" xfId="0" applyFont="1" applyFill="1" applyBorder="1" applyAlignment="1" applyProtection="1">
      <alignment vertical="center" wrapText="1"/>
      <protection hidden="1"/>
    </xf>
    <xf numFmtId="0" fontId="0" fillId="15" borderId="0" xfId="0" applyFill="1" applyAlignment="1" applyProtection="1">
      <alignment vertical="center" wrapText="1"/>
      <protection hidden="1"/>
    </xf>
    <xf numFmtId="0" fontId="21" fillId="0" borderId="7"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38" xfId="0" applyFont="1" applyFill="1" applyBorder="1" applyAlignment="1" applyProtection="1">
      <alignment vertical="center" wrapText="1"/>
      <protection hidden="1"/>
    </xf>
    <xf numFmtId="0" fontId="15" fillId="0" borderId="7"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15" fillId="0" borderId="38" xfId="0" applyFont="1" applyFill="1" applyBorder="1" applyAlignment="1" applyProtection="1">
      <alignment horizontal="center" vertical="center" wrapText="1"/>
      <protection hidden="1"/>
    </xf>
    <xf numFmtId="0" fontId="15" fillId="14" borderId="0" xfId="0" applyFont="1" applyFill="1" applyBorder="1" applyAlignment="1" applyProtection="1">
      <alignment vertical="center" wrapText="1"/>
      <protection hidden="1"/>
    </xf>
    <xf numFmtId="0" fontId="0" fillId="14" borderId="0" xfId="0" applyFill="1" applyBorder="1" applyAlignment="1" applyProtection="1">
      <alignment vertical="center" wrapText="1"/>
      <protection hidden="1"/>
    </xf>
    <xf numFmtId="0" fontId="15" fillId="4" borderId="7" xfId="0" applyNumberFormat="1" applyFont="1" applyFill="1" applyBorder="1" applyAlignment="1" applyProtection="1">
      <alignment vertical="center" wrapText="1"/>
      <protection hidden="1"/>
    </xf>
    <xf numFmtId="0" fontId="15" fillId="4" borderId="0" xfId="0" applyNumberFormat="1" applyFont="1" applyFill="1" applyBorder="1" applyAlignment="1" applyProtection="1">
      <alignment vertical="center" wrapText="1"/>
      <protection hidden="1"/>
    </xf>
    <xf numFmtId="0" fontId="16" fillId="4" borderId="0" xfId="0" applyFont="1" applyFill="1" applyBorder="1" applyAlignment="1" applyProtection="1">
      <alignment vertical="center" wrapText="1"/>
      <protection hidden="1"/>
    </xf>
    <xf numFmtId="0" fontId="16" fillId="4" borderId="38" xfId="0" applyFont="1" applyFill="1" applyBorder="1" applyAlignment="1" applyProtection="1">
      <alignment vertical="center" wrapText="1"/>
      <protection hidden="1"/>
    </xf>
    <xf numFmtId="0" fontId="0" fillId="14" borderId="0" xfId="0" applyFill="1" applyBorder="1" applyAlignment="1" applyProtection="1">
      <alignment vertical="center"/>
      <protection hidden="1"/>
    </xf>
    <xf numFmtId="0" fontId="0" fillId="15" borderId="0" xfId="0" applyFill="1" applyBorder="1" applyAlignment="1" applyProtection="1">
      <alignment vertical="center"/>
      <protection hidden="1"/>
    </xf>
    <xf numFmtId="0" fontId="0" fillId="4" borderId="7" xfId="0" applyFill="1" applyBorder="1" applyProtection="1">
      <protection hidden="1"/>
    </xf>
    <xf numFmtId="0" fontId="15" fillId="4" borderId="0" xfId="0" applyFont="1" applyFill="1" applyBorder="1" applyAlignment="1" applyProtection="1">
      <alignment vertical="center" wrapText="1"/>
      <protection hidden="1"/>
    </xf>
    <xf numFmtId="0" fontId="25" fillId="12" borderId="4" xfId="0" applyFont="1" applyFill="1" applyBorder="1" applyAlignment="1" applyProtection="1">
      <alignment horizontal="center" vertical="center" wrapText="1"/>
      <protection hidden="1"/>
    </xf>
    <xf numFmtId="0" fontId="25" fillId="12" borderId="29" xfId="0" applyFont="1" applyFill="1" applyBorder="1" applyAlignment="1" applyProtection="1">
      <alignment horizontal="center" vertical="center" wrapText="1"/>
      <protection hidden="1"/>
    </xf>
    <xf numFmtId="0" fontId="0" fillId="14" borderId="0" xfId="0" applyFill="1" applyBorder="1" applyProtection="1">
      <protection hidden="1"/>
    </xf>
    <xf numFmtId="0" fontId="0" fillId="15" borderId="0" xfId="0" applyFill="1" applyBorder="1" applyProtection="1">
      <protection hidden="1"/>
    </xf>
    <xf numFmtId="0" fontId="24" fillId="0" borderId="0" xfId="0" applyFont="1" applyBorder="1" applyAlignment="1" applyProtection="1">
      <alignment horizontal="right" vertical="top"/>
      <protection hidden="1"/>
    </xf>
    <xf numFmtId="0" fontId="0" fillId="16" borderId="4" xfId="0" applyFill="1" applyBorder="1" applyProtection="1">
      <protection hidden="1"/>
    </xf>
    <xf numFmtId="0" fontId="0" fillId="20" borderId="4" xfId="0" applyFill="1" applyBorder="1" applyProtection="1">
      <protection hidden="1"/>
    </xf>
    <xf numFmtId="0" fontId="0" fillId="0" borderId="4" xfId="0" applyFont="1" applyFill="1" applyBorder="1" applyAlignment="1" applyProtection="1">
      <alignment horizontal="center" vertical="center" wrapText="1"/>
      <protection hidden="1"/>
    </xf>
    <xf numFmtId="0" fontId="0" fillId="0" borderId="4" xfId="0" applyFont="1" applyFill="1" applyBorder="1" applyAlignment="1" applyProtection="1">
      <alignment horizontal="center" vertical="center"/>
      <protection hidden="1"/>
    </xf>
    <xf numFmtId="0" fontId="2" fillId="4" borderId="29" xfId="2" applyFont="1" applyFill="1" applyBorder="1" applyAlignment="1" applyProtection="1">
      <alignment horizontal="center" vertical="center" wrapText="1"/>
      <protection hidden="1"/>
    </xf>
    <xf numFmtId="0" fontId="0" fillId="15" borderId="0" xfId="0" applyFill="1" applyProtection="1">
      <protection hidden="1"/>
    </xf>
    <xf numFmtId="0" fontId="5" fillId="4" borderId="0" xfId="0" applyFont="1" applyFill="1" applyBorder="1" applyAlignment="1" applyProtection="1">
      <protection hidden="1"/>
    </xf>
    <xf numFmtId="0" fontId="5" fillId="5" borderId="4" xfId="0" applyFont="1" applyFill="1" applyBorder="1" applyAlignment="1" applyProtection="1">
      <protection hidden="1"/>
    </xf>
    <xf numFmtId="0" fontId="5" fillId="16" borderId="4" xfId="0" applyFont="1" applyFill="1" applyBorder="1" applyAlignment="1" applyProtection="1">
      <protection hidden="1"/>
    </xf>
    <xf numFmtId="0" fontId="5" fillId="20" borderId="4" xfId="0" applyFont="1" applyFill="1" applyBorder="1" applyAlignment="1" applyProtection="1">
      <protection hidden="1"/>
    </xf>
    <xf numFmtId="0" fontId="0" fillId="0" borderId="0" xfId="0" applyBorder="1" applyAlignment="1" applyProtection="1">
      <protection hidden="1"/>
    </xf>
    <xf numFmtId="0" fontId="0" fillId="21" borderId="4" xfId="0" applyFill="1" applyBorder="1" applyAlignment="1" applyProtection="1">
      <protection hidden="1"/>
    </xf>
    <xf numFmtId="0" fontId="0" fillId="5" borderId="4" xfId="0" applyFill="1" applyBorder="1" applyAlignment="1" applyProtection="1">
      <protection hidden="1"/>
    </xf>
    <xf numFmtId="0" fontId="0" fillId="16" borderId="4" xfId="0" applyFill="1" applyBorder="1" applyAlignment="1" applyProtection="1">
      <protection hidden="1"/>
    </xf>
    <xf numFmtId="0" fontId="0" fillId="20" borderId="4" xfId="0" applyFill="1" applyBorder="1" applyAlignment="1" applyProtection="1">
      <protection hidden="1"/>
    </xf>
    <xf numFmtId="0" fontId="22" fillId="0" borderId="0" xfId="0" applyFont="1" applyBorder="1" applyAlignment="1" applyProtection="1">
      <alignment textRotation="90"/>
      <protection hidden="1"/>
    </xf>
    <xf numFmtId="0" fontId="23" fillId="16" borderId="4" xfId="0" applyFont="1" applyFill="1" applyBorder="1" applyAlignment="1" applyProtection="1">
      <alignment horizontal="right" vertical="center" textRotation="90"/>
      <protection hidden="1"/>
    </xf>
    <xf numFmtId="0" fontId="0" fillId="0" borderId="7" xfId="0" applyBorder="1" applyProtection="1">
      <protection hidden="1"/>
    </xf>
    <xf numFmtId="0" fontId="36" fillId="0" borderId="0" xfId="0" applyFont="1" applyBorder="1" applyAlignment="1" applyProtection="1">
      <alignment horizontal="center" vertical="center" wrapText="1"/>
      <protection hidden="1"/>
    </xf>
    <xf numFmtId="0" fontId="36" fillId="0" borderId="0" xfId="0" applyFont="1" applyBorder="1" applyAlignment="1" applyProtection="1">
      <alignment horizontal="center" vertical="center"/>
      <protection hidden="1"/>
    </xf>
    <xf numFmtId="0" fontId="26" fillId="4" borderId="0" xfId="0" applyFont="1" applyFill="1" applyBorder="1" applyProtection="1">
      <protection hidden="1"/>
    </xf>
    <xf numFmtId="0" fontId="0" fillId="10" borderId="0" xfId="0" applyFill="1" applyBorder="1" applyProtection="1">
      <protection hidden="1"/>
    </xf>
    <xf numFmtId="0" fontId="15" fillId="0" borderId="0" xfId="0" applyFont="1" applyBorder="1" applyAlignment="1" applyProtection="1">
      <alignment horizontal="left" vertical="center"/>
      <protection hidden="1"/>
    </xf>
    <xf numFmtId="0" fontId="16" fillId="5" borderId="0" xfId="0" applyFont="1" applyFill="1" applyBorder="1" applyProtection="1">
      <protection hidden="1"/>
    </xf>
    <xf numFmtId="0" fontId="16" fillId="16" borderId="0" xfId="0" applyFont="1" applyFill="1" applyBorder="1" applyProtection="1">
      <protection hidden="1"/>
    </xf>
    <xf numFmtId="0" fontId="0" fillId="17" borderId="0" xfId="0" applyFill="1" applyBorder="1" applyProtection="1">
      <protection hidden="1"/>
    </xf>
    <xf numFmtId="0" fontId="0" fillId="0" borderId="0"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protection hidden="1"/>
    </xf>
    <xf numFmtId="0" fontId="2" fillId="4" borderId="38" xfId="2" applyFont="1" applyFill="1" applyBorder="1" applyAlignment="1" applyProtection="1">
      <alignment horizontal="center" vertical="center" wrapText="1"/>
      <protection hidden="1"/>
    </xf>
    <xf numFmtId="0" fontId="0" fillId="0" borderId="39" xfId="0" applyBorder="1" applyProtection="1">
      <protection hidden="1"/>
    </xf>
    <xf numFmtId="0" fontId="0" fillId="0" borderId="36" xfId="0" applyBorder="1" applyProtection="1">
      <protection hidden="1"/>
    </xf>
    <xf numFmtId="0" fontId="0" fillId="0" borderId="36" xfId="0" applyBorder="1" applyAlignment="1" applyProtection="1">
      <protection hidden="1"/>
    </xf>
    <xf numFmtId="0" fontId="0" fillId="4" borderId="36" xfId="0" applyFill="1" applyBorder="1" applyProtection="1">
      <protection hidden="1"/>
    </xf>
    <xf numFmtId="0" fontId="0" fillId="0" borderId="36" xfId="0" applyFill="1" applyBorder="1" applyAlignment="1" applyProtection="1">
      <protection hidden="1"/>
    </xf>
    <xf numFmtId="0" fontId="25" fillId="0" borderId="36" xfId="0" applyFont="1" applyBorder="1" applyAlignment="1" applyProtection="1">
      <alignment vertical="center" textRotation="90"/>
      <protection hidden="1"/>
    </xf>
    <xf numFmtId="0" fontId="4" fillId="0" borderId="36" xfId="0" applyFont="1" applyFill="1" applyBorder="1" applyAlignment="1" applyProtection="1">
      <alignment horizontal="center" vertical="center"/>
      <protection hidden="1"/>
    </xf>
    <xf numFmtId="0" fontId="0" fillId="0" borderId="40"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6" xfId="0" applyBorder="1" applyAlignment="1" applyProtection="1">
      <protection hidden="1"/>
    </xf>
    <xf numFmtId="0" fontId="0" fillId="0" borderId="6" xfId="0" applyFill="1" applyBorder="1" applyAlignment="1" applyProtection="1">
      <protection hidden="1"/>
    </xf>
    <xf numFmtId="0" fontId="25" fillId="0" borderId="6" xfId="0" applyFont="1" applyBorder="1" applyAlignment="1" applyProtection="1">
      <alignment vertical="center" textRotation="90"/>
      <protection hidden="1"/>
    </xf>
    <xf numFmtId="0" fontId="4" fillId="0" borderId="6" xfId="0" applyFont="1" applyFill="1" applyBorder="1" applyAlignment="1" applyProtection="1">
      <alignment horizontal="center" vertical="center" wrapText="1"/>
      <protection hidden="1"/>
    </xf>
    <xf numFmtId="0" fontId="0" fillId="4" borderId="6" xfId="0" applyFill="1" applyBorder="1" applyProtection="1">
      <protection hidden="1"/>
    </xf>
    <xf numFmtId="0" fontId="0" fillId="0" borderId="37" xfId="0" applyBorder="1" applyProtection="1">
      <protection hidden="1"/>
    </xf>
    <xf numFmtId="0" fontId="20" fillId="4" borderId="7" xfId="0" applyFont="1" applyFill="1" applyBorder="1" applyProtection="1">
      <protection hidden="1"/>
    </xf>
    <xf numFmtId="0" fontId="20" fillId="4" borderId="0" xfId="0" applyFont="1" applyFill="1" applyBorder="1" applyProtection="1">
      <protection hidden="1"/>
    </xf>
    <xf numFmtId="0" fontId="20" fillId="4" borderId="38" xfId="0" applyFont="1" applyFill="1" applyBorder="1" applyProtection="1">
      <protection hidden="1"/>
    </xf>
    <xf numFmtId="0" fontId="20" fillId="14" borderId="0" xfId="0" applyFont="1" applyFill="1" applyBorder="1" applyProtection="1">
      <protection hidden="1"/>
    </xf>
    <xf numFmtId="0" fontId="27" fillId="4" borderId="7" xfId="0" applyFont="1" applyFill="1" applyBorder="1" applyAlignment="1" applyProtection="1">
      <alignment horizontal="right" vertical="center" wrapText="1"/>
      <protection hidden="1"/>
    </xf>
    <xf numFmtId="0" fontId="27" fillId="4" borderId="0" xfId="0" applyFont="1" applyFill="1" applyBorder="1" applyAlignment="1" applyProtection="1">
      <alignment horizontal="right" vertical="center" wrapText="1"/>
      <protection hidden="1"/>
    </xf>
    <xf numFmtId="0" fontId="0" fillId="4" borderId="38" xfId="0" applyFill="1" applyBorder="1" applyProtection="1">
      <protection hidden="1"/>
    </xf>
    <xf numFmtId="0" fontId="0" fillId="4" borderId="39" xfId="0" applyFill="1" applyBorder="1" applyProtection="1">
      <protection hidden="1"/>
    </xf>
    <xf numFmtId="0" fontId="0" fillId="4" borderId="40" xfId="0" applyFill="1" applyBorder="1" applyProtection="1">
      <protection hidden="1"/>
    </xf>
    <xf numFmtId="0" fontId="0" fillId="15" borderId="7" xfId="0" applyFill="1" applyBorder="1" applyProtection="1">
      <protection hidden="1"/>
    </xf>
    <xf numFmtId="0" fontId="0" fillId="15" borderId="38" xfId="0" applyFill="1" applyBorder="1" applyProtection="1">
      <protection hidden="1"/>
    </xf>
    <xf numFmtId="0" fontId="0" fillId="4" borderId="0" xfId="0" applyFont="1" applyFill="1" applyProtection="1">
      <protection hidden="1"/>
    </xf>
    <xf numFmtId="0" fontId="0" fillId="4" borderId="0" xfId="0" applyFont="1" applyFill="1" applyAlignment="1" applyProtection="1">
      <alignment horizontal="center" vertical="center"/>
      <protection hidden="1"/>
    </xf>
    <xf numFmtId="0" fontId="12" fillId="4" borderId="35" xfId="0" applyFont="1" applyFill="1" applyBorder="1" applyAlignment="1" applyProtection="1">
      <alignment horizontal="center" vertical="center" wrapText="1"/>
      <protection hidden="1"/>
    </xf>
    <xf numFmtId="0" fontId="37" fillId="4" borderId="0" xfId="0" applyFont="1" applyFill="1" applyProtection="1">
      <protection hidden="1"/>
    </xf>
    <xf numFmtId="0" fontId="12" fillId="4" borderId="4" xfId="0" applyFont="1" applyFill="1" applyBorder="1" applyAlignment="1" applyProtection="1">
      <alignment horizontal="center" vertical="center" wrapText="1"/>
      <protection hidden="1"/>
    </xf>
    <xf numFmtId="0" fontId="12" fillId="4" borderId="31" xfId="0" applyFont="1" applyFill="1" applyBorder="1" applyAlignment="1" applyProtection="1">
      <alignment horizontal="center" vertical="center" wrapText="1"/>
      <protection hidden="1"/>
    </xf>
    <xf numFmtId="0" fontId="12" fillId="0" borderId="6" xfId="2" applyFont="1" applyFill="1" applyBorder="1" applyAlignment="1" applyProtection="1">
      <alignment horizontal="center" vertical="center" wrapText="1"/>
      <protection hidden="1"/>
    </xf>
    <xf numFmtId="0" fontId="11" fillId="0" borderId="7"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12" fillId="0" borderId="0" xfId="2" applyFont="1" applyFill="1" applyBorder="1" applyAlignment="1" applyProtection="1">
      <alignment horizontal="center" vertical="center" wrapText="1"/>
      <protection hidden="1"/>
    </xf>
    <xf numFmtId="0" fontId="11" fillId="0" borderId="0" xfId="2" applyFont="1" applyFill="1" applyBorder="1" applyAlignment="1" applyProtection="1">
      <alignment horizontal="center" vertical="center" wrapText="1"/>
      <protection hidden="1"/>
    </xf>
    <xf numFmtId="0" fontId="12" fillId="0" borderId="0" xfId="0" applyFont="1" applyFill="1" applyBorder="1" applyAlignment="1" applyProtection="1">
      <alignment horizontal="justify" vertical="center" wrapText="1"/>
      <protection hidden="1"/>
    </xf>
    <xf numFmtId="0" fontId="11"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protection hidden="1"/>
    </xf>
    <xf numFmtId="0" fontId="11" fillId="0" borderId="38"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wrapText="1"/>
      <protection hidden="1"/>
    </xf>
    <xf numFmtId="0" fontId="0" fillId="4" borderId="0" xfId="2" applyFont="1" applyFill="1" applyBorder="1" applyAlignment="1" applyProtection="1">
      <alignment horizontal="center" vertical="center" wrapText="1"/>
      <protection hidden="1"/>
    </xf>
    <xf numFmtId="0" fontId="0" fillId="4" borderId="0" xfId="0" applyFont="1" applyFill="1" applyBorder="1" applyAlignment="1" applyProtection="1">
      <alignment horizontal="justify" vertical="center" wrapText="1"/>
      <protection hidden="1"/>
    </xf>
    <xf numFmtId="0" fontId="3" fillId="4" borderId="0" xfId="0"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vertical="center"/>
      <protection hidden="1"/>
    </xf>
    <xf numFmtId="0" fontId="0" fillId="4" borderId="38" xfId="0" applyFont="1" applyFill="1" applyBorder="1" applyAlignment="1" applyProtection="1">
      <alignment horizontal="center" vertical="center"/>
      <protection hidden="1"/>
    </xf>
    <xf numFmtId="0" fontId="0" fillId="4" borderId="7" xfId="0" applyFont="1" applyFill="1" applyBorder="1" applyAlignment="1" applyProtection="1">
      <alignment horizontal="left" vertical="center" wrapText="1"/>
      <protection hidden="1"/>
    </xf>
    <xf numFmtId="0" fontId="3" fillId="4" borderId="36" xfId="0" applyFont="1" applyFill="1" applyBorder="1" applyAlignment="1" applyProtection="1">
      <alignment horizontal="center" vertical="center" wrapText="1"/>
      <protection hidden="1"/>
    </xf>
    <xf numFmtId="0" fontId="12" fillId="11" borderId="35" xfId="0" applyFont="1" applyFill="1" applyBorder="1" applyAlignment="1" applyProtection="1">
      <alignment horizontal="justify" vertical="center" wrapText="1"/>
      <protection locked="0"/>
    </xf>
    <xf numFmtId="0" fontId="12" fillId="11" borderId="4" xfId="0" applyFont="1" applyFill="1" applyBorder="1" applyAlignment="1" applyProtection="1">
      <alignment horizontal="justify" vertical="center" wrapText="1"/>
      <protection locked="0"/>
    </xf>
    <xf numFmtId="0" fontId="12" fillId="11" borderId="31" xfId="0" applyFont="1" applyFill="1" applyBorder="1" applyAlignment="1" applyProtection="1">
      <alignment horizontal="justify" vertical="center" wrapText="1"/>
      <protection locked="0"/>
    </xf>
    <xf numFmtId="0" fontId="1" fillId="4" borderId="0" xfId="0" applyFont="1" applyFill="1" applyAlignment="1" applyProtection="1">
      <alignment horizontal="center" vertical="center"/>
      <protection hidden="1"/>
    </xf>
    <xf numFmtId="0" fontId="11" fillId="12" borderId="4" xfId="0" applyFont="1" applyFill="1" applyBorder="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2" fillId="11" borderId="28" xfId="0" applyFont="1" applyFill="1" applyBorder="1" applyAlignment="1" applyProtection="1">
      <alignment horizontal="center" vertical="center" wrapText="1"/>
      <protection hidden="1"/>
    </xf>
    <xf numFmtId="0" fontId="12" fillId="11" borderId="30" xfId="0" applyFont="1" applyFill="1" applyBorder="1" applyAlignment="1" applyProtection="1">
      <alignment horizontal="center" vertical="center" wrapText="1"/>
      <protection hidden="1"/>
    </xf>
    <xf numFmtId="0" fontId="12" fillId="4" borderId="5" xfId="0" applyFont="1" applyFill="1" applyBorder="1" applyAlignment="1" applyProtection="1">
      <alignment vertical="center" wrapText="1"/>
      <protection hidden="1"/>
    </xf>
    <xf numFmtId="0" fontId="12" fillId="4" borderId="6" xfId="0" applyFont="1" applyFill="1" applyBorder="1" applyAlignment="1" applyProtection="1">
      <alignment horizontal="center" vertical="center" wrapText="1"/>
      <protection hidden="1"/>
    </xf>
    <xf numFmtId="0" fontId="12" fillId="4" borderId="6" xfId="2" applyFont="1" applyFill="1" applyBorder="1" applyAlignment="1" applyProtection="1">
      <alignment horizontal="center" vertical="center" wrapText="1"/>
      <protection hidden="1"/>
    </xf>
    <xf numFmtId="0" fontId="0" fillId="4" borderId="37" xfId="0" applyFont="1" applyFill="1" applyBorder="1" applyProtection="1">
      <protection hidden="1"/>
    </xf>
    <xf numFmtId="0" fontId="12" fillId="4" borderId="7" xfId="0" applyFont="1" applyFill="1" applyBorder="1" applyAlignment="1" applyProtection="1">
      <alignment vertical="center" wrapText="1"/>
      <protection hidden="1"/>
    </xf>
    <xf numFmtId="0" fontId="12" fillId="4" borderId="0" xfId="0" applyFont="1" applyFill="1" applyBorder="1" applyAlignment="1" applyProtection="1">
      <alignment horizontal="center" vertical="center" wrapText="1"/>
      <protection hidden="1"/>
    </xf>
    <xf numFmtId="0" fontId="12" fillId="4" borderId="0" xfId="2" applyFont="1" applyFill="1" applyBorder="1" applyAlignment="1" applyProtection="1">
      <alignment horizontal="center" vertical="center" wrapText="1"/>
      <protection hidden="1"/>
    </xf>
    <xf numFmtId="0" fontId="0" fillId="4" borderId="38" xfId="0" applyFont="1" applyFill="1" applyBorder="1" applyProtection="1">
      <protection hidden="1"/>
    </xf>
    <xf numFmtId="0" fontId="0" fillId="4" borderId="5" xfId="0" applyFill="1" applyBorder="1" applyProtection="1">
      <protection hidden="1"/>
    </xf>
    <xf numFmtId="0" fontId="0" fillId="4" borderId="37" xfId="0" applyFill="1" applyBorder="1" applyProtection="1">
      <protection hidden="1"/>
    </xf>
    <xf numFmtId="0" fontId="13" fillId="4" borderId="0" xfId="0" applyFont="1" applyFill="1" applyProtection="1">
      <protection hidden="1"/>
    </xf>
    <xf numFmtId="0" fontId="13" fillId="4" borderId="0" xfId="0" applyFont="1" applyFill="1" applyAlignment="1" applyProtection="1">
      <alignment horizontal="left"/>
      <protection hidden="1"/>
    </xf>
    <xf numFmtId="0" fontId="13" fillId="4" borderId="0" xfId="0" applyFont="1" applyFill="1" applyAlignment="1" applyProtection="1">
      <alignment horizontal="center" vertical="center"/>
      <protection hidden="1"/>
    </xf>
    <xf numFmtId="0" fontId="13" fillId="11" borderId="4" xfId="0" applyFont="1" applyFill="1" applyBorder="1" applyAlignment="1" applyProtection="1">
      <alignment horizontal="justify" vertical="center" wrapText="1"/>
      <protection hidden="1"/>
    </xf>
    <xf numFmtId="0" fontId="13" fillId="11" borderId="31" xfId="0" applyFont="1" applyFill="1" applyBorder="1" applyAlignment="1" applyProtection="1">
      <alignment horizontal="justify" vertical="center" wrapText="1"/>
      <protection hidden="1"/>
    </xf>
    <xf numFmtId="0" fontId="13" fillId="0" borderId="0" xfId="0" applyFont="1" applyFill="1" applyProtection="1">
      <protection hidden="1"/>
    </xf>
    <xf numFmtId="0" fontId="10" fillId="0" borderId="5" xfId="0" applyFont="1" applyFill="1" applyBorder="1" applyAlignment="1" applyProtection="1">
      <alignment horizontal="center" vertical="center" wrapText="1"/>
      <protection hidden="1"/>
    </xf>
    <xf numFmtId="0" fontId="10" fillId="0" borderId="6" xfId="0" applyFont="1" applyFill="1" applyBorder="1" applyAlignment="1" applyProtection="1">
      <alignment horizontal="center" vertical="center" wrapText="1"/>
      <protection hidden="1"/>
    </xf>
    <xf numFmtId="0" fontId="13" fillId="0" borderId="6" xfId="2" applyFont="1" applyFill="1" applyBorder="1" applyAlignment="1" applyProtection="1">
      <alignment horizontal="center" vertical="center" wrapText="1"/>
      <protection hidden="1"/>
    </xf>
    <xf numFmtId="0" fontId="13" fillId="0" borderId="6" xfId="0" applyFont="1" applyFill="1" applyBorder="1" applyAlignment="1" applyProtection="1">
      <alignment horizontal="justify" vertical="center" wrapText="1"/>
      <protection hidden="1"/>
    </xf>
    <xf numFmtId="0" fontId="13" fillId="0" borderId="6" xfId="0" applyFont="1" applyFill="1" applyBorder="1" applyAlignment="1" applyProtection="1">
      <alignment horizontal="left" vertical="center"/>
      <protection hidden="1"/>
    </xf>
    <xf numFmtId="0" fontId="13" fillId="0" borderId="6" xfId="0" applyFont="1" applyFill="1" applyBorder="1" applyAlignment="1" applyProtection="1">
      <alignment horizontal="center" vertical="center" wrapText="1"/>
      <protection hidden="1"/>
    </xf>
    <xf numFmtId="0" fontId="13" fillId="0" borderId="37" xfId="0" applyFont="1" applyFill="1" applyBorder="1" applyAlignment="1" applyProtection="1">
      <alignment horizontal="center" vertical="center" wrapText="1"/>
      <protection hidden="1"/>
    </xf>
    <xf numFmtId="0" fontId="10" fillId="0" borderId="7" xfId="0" applyFont="1" applyFill="1" applyBorder="1" applyAlignment="1" applyProtection="1">
      <alignment horizontal="center" vertical="center" wrapText="1"/>
      <protection hidden="1"/>
    </xf>
    <xf numFmtId="0" fontId="10" fillId="0" borderId="0" xfId="0" applyFont="1" applyFill="1" applyBorder="1" applyAlignment="1" applyProtection="1">
      <alignment horizontal="center" vertical="center" wrapText="1"/>
      <protection hidden="1"/>
    </xf>
    <xf numFmtId="0" fontId="13" fillId="0" borderId="0" xfId="2" applyFont="1" applyFill="1" applyBorder="1" applyAlignment="1" applyProtection="1">
      <alignment horizontal="center" vertical="center" wrapText="1"/>
      <protection hidden="1"/>
    </xf>
    <xf numFmtId="0" fontId="13" fillId="0" borderId="0" xfId="0" applyFont="1" applyFill="1" applyBorder="1" applyAlignment="1" applyProtection="1">
      <alignment horizontal="justify" vertical="center" wrapText="1"/>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horizontal="center" vertical="center" wrapText="1"/>
      <protection hidden="1"/>
    </xf>
    <xf numFmtId="0" fontId="13" fillId="0" borderId="38" xfId="0" applyFont="1" applyFill="1" applyBorder="1" applyAlignment="1" applyProtection="1">
      <alignment horizontal="center" vertical="center" wrapText="1"/>
      <protection hidden="1"/>
    </xf>
    <xf numFmtId="0" fontId="13" fillId="4" borderId="5" xfId="0" applyFont="1" applyFill="1" applyBorder="1" applyProtection="1">
      <protection hidden="1"/>
    </xf>
    <xf numFmtId="0" fontId="13" fillId="4" borderId="6" xfId="0" applyFont="1" applyFill="1" applyBorder="1" applyProtection="1">
      <protection hidden="1"/>
    </xf>
    <xf numFmtId="0" fontId="13" fillId="4" borderId="6" xfId="0" applyFont="1" applyFill="1" applyBorder="1" applyAlignment="1" applyProtection="1">
      <alignment horizontal="left"/>
      <protection hidden="1"/>
    </xf>
    <xf numFmtId="0" fontId="13" fillId="4" borderId="37" xfId="0" applyFont="1" applyFill="1" applyBorder="1" applyProtection="1">
      <protection hidden="1"/>
    </xf>
    <xf numFmtId="0" fontId="13" fillId="4" borderId="7" xfId="0" applyFont="1" applyFill="1" applyBorder="1" applyProtection="1">
      <protection hidden="1"/>
    </xf>
    <xf numFmtId="0" fontId="13" fillId="4" borderId="0" xfId="0" applyFont="1" applyFill="1" applyBorder="1" applyProtection="1">
      <protection hidden="1"/>
    </xf>
    <xf numFmtId="0" fontId="13" fillId="4" borderId="0" xfId="0" applyFont="1" applyFill="1" applyBorder="1" applyAlignment="1" applyProtection="1">
      <alignment horizontal="left"/>
      <protection hidden="1"/>
    </xf>
    <xf numFmtId="0" fontId="13" fillId="4" borderId="38" xfId="0" applyFont="1" applyFill="1" applyBorder="1" applyProtection="1">
      <protection hidden="1"/>
    </xf>
    <xf numFmtId="0" fontId="13" fillId="4" borderId="39" xfId="0" applyFont="1" applyFill="1" applyBorder="1" applyProtection="1">
      <protection hidden="1"/>
    </xf>
    <xf numFmtId="0" fontId="13" fillId="4" borderId="36" xfId="0" applyFont="1" applyFill="1" applyBorder="1" applyProtection="1">
      <protection hidden="1"/>
    </xf>
    <xf numFmtId="0" fontId="13" fillId="4" borderId="36" xfId="0" applyFont="1" applyFill="1" applyBorder="1" applyAlignment="1" applyProtection="1">
      <alignment horizontal="left"/>
      <protection hidden="1"/>
    </xf>
    <xf numFmtId="0" fontId="13" fillId="4" borderId="40" xfId="0" applyFont="1" applyFill="1" applyBorder="1" applyProtection="1">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4" borderId="6" xfId="0" applyFill="1" applyBorder="1" applyAlignment="1" applyProtection="1">
      <alignment vertical="center"/>
      <protection hidden="1"/>
    </xf>
    <xf numFmtId="0" fontId="0" fillId="4" borderId="6" xfId="0"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7"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4" borderId="0" xfId="0" applyFill="1" applyBorder="1" applyAlignment="1" applyProtection="1">
      <alignment vertical="center"/>
      <protection hidden="1"/>
    </xf>
    <xf numFmtId="0" fontId="0" fillId="4" borderId="0" xfId="0"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4" borderId="36" xfId="0" applyFill="1" applyBorder="1" applyAlignment="1" applyProtection="1">
      <alignment vertical="center"/>
      <protection hidden="1"/>
    </xf>
    <xf numFmtId="0" fontId="0" fillId="4" borderId="36" xfId="0" applyFill="1" applyBorder="1" applyAlignment="1" applyProtection="1">
      <alignment horizontal="center" vertical="center"/>
      <protection hidden="1"/>
    </xf>
    <xf numFmtId="0" fontId="1" fillId="0" borderId="0" xfId="0" applyFont="1" applyAlignment="1" applyProtection="1">
      <alignment vertical="center"/>
      <protection hidden="1"/>
    </xf>
    <xf numFmtId="0" fontId="19" fillId="0" borderId="4" xfId="0" applyNumberFormat="1" applyFont="1" applyFill="1" applyBorder="1" applyAlignment="1" applyProtection="1">
      <alignment horizontal="center" vertical="center" wrapText="1"/>
      <protection hidden="1"/>
    </xf>
    <xf numFmtId="0" fontId="18" fillId="0" borderId="5" xfId="0" applyNumberFormat="1" applyFont="1" applyFill="1" applyBorder="1" applyAlignment="1" applyProtection="1">
      <alignment horizontal="center" vertical="center" wrapText="1"/>
      <protection hidden="1"/>
    </xf>
    <xf numFmtId="0" fontId="18" fillId="0" borderId="6" xfId="0" applyNumberFormat="1" applyFont="1" applyFill="1" applyBorder="1" applyAlignment="1" applyProtection="1">
      <alignment horizontal="center" vertical="center" wrapText="1"/>
      <protection hidden="1"/>
    </xf>
    <xf numFmtId="0" fontId="19" fillId="0" borderId="6" xfId="0" applyNumberFormat="1" applyFont="1" applyFill="1" applyBorder="1" applyAlignment="1" applyProtection="1">
      <alignment horizontal="center" vertical="center" wrapText="1"/>
      <protection hidden="1"/>
    </xf>
    <xf numFmtId="49" fontId="13" fillId="0" borderId="6" xfId="0" applyNumberFormat="1" applyFont="1" applyFill="1" applyBorder="1" applyAlignment="1" applyProtection="1">
      <alignment horizontal="justify" vertical="center" wrapText="1"/>
      <protection hidden="1"/>
    </xf>
    <xf numFmtId="14" fontId="18" fillId="0" borderId="6" xfId="0" applyNumberFormat="1" applyFont="1" applyFill="1" applyBorder="1" applyAlignment="1" applyProtection="1">
      <alignment vertical="center" wrapText="1"/>
      <protection hidden="1"/>
    </xf>
    <xf numFmtId="0" fontId="13" fillId="0" borderId="6" xfId="0" applyNumberFormat="1" applyFont="1" applyFill="1" applyBorder="1" applyAlignment="1" applyProtection="1">
      <alignment horizontal="justify" vertical="center" wrapText="1"/>
      <protection hidden="1"/>
    </xf>
    <xf numFmtId="1" fontId="4" fillId="0" borderId="6" xfId="0" applyNumberFormat="1" applyFont="1" applyFill="1" applyBorder="1" applyAlignment="1" applyProtection="1">
      <alignment horizontal="center" vertical="center" wrapText="1"/>
      <protection hidden="1"/>
    </xf>
    <xf numFmtId="49" fontId="18" fillId="0" borderId="37" xfId="0" applyNumberFormat="1" applyFont="1" applyFill="1" applyBorder="1" applyAlignment="1" applyProtection="1">
      <alignment vertical="center" wrapText="1"/>
      <protection hidden="1"/>
    </xf>
    <xf numFmtId="0" fontId="18" fillId="0" borderId="7" xfId="0" applyNumberFormat="1" applyFont="1" applyFill="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wrapText="1"/>
      <protection hidden="1"/>
    </xf>
    <xf numFmtId="49" fontId="13" fillId="0" borderId="0" xfId="0" applyNumberFormat="1" applyFont="1" applyFill="1" applyBorder="1" applyAlignment="1" applyProtection="1">
      <alignment horizontal="justify" vertical="center" wrapText="1"/>
      <protection hidden="1"/>
    </xf>
    <xf numFmtId="14" fontId="18" fillId="0" borderId="0" xfId="0" applyNumberFormat="1" applyFont="1" applyFill="1" applyBorder="1" applyAlignment="1" applyProtection="1">
      <alignment vertical="center" wrapText="1"/>
      <protection hidden="1"/>
    </xf>
    <xf numFmtId="0" fontId="13" fillId="0" borderId="0" xfId="0" applyNumberFormat="1" applyFont="1" applyFill="1" applyBorder="1" applyAlignment="1" applyProtection="1">
      <alignment horizontal="justify" vertical="center" wrapText="1"/>
      <protection hidden="1"/>
    </xf>
    <xf numFmtId="1" fontId="4" fillId="0" borderId="0" xfId="0" applyNumberFormat="1" applyFont="1" applyFill="1" applyBorder="1" applyAlignment="1" applyProtection="1">
      <alignment horizontal="center" vertical="center" wrapText="1"/>
      <protection hidden="1"/>
    </xf>
    <xf numFmtId="49" fontId="18" fillId="0" borderId="38" xfId="0" applyNumberFormat="1" applyFont="1" applyFill="1" applyBorder="1" applyAlignment="1" applyProtection="1">
      <alignment vertical="center" wrapText="1"/>
      <protection hidden="1"/>
    </xf>
    <xf numFmtId="0" fontId="20" fillId="4" borderId="7"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protection hidden="1"/>
    </xf>
    <xf numFmtId="0" fontId="20" fillId="4" borderId="0" xfId="0" applyFont="1" applyFill="1" applyBorder="1" applyAlignment="1" applyProtection="1">
      <alignment vertical="center"/>
      <protection hidden="1"/>
    </xf>
    <xf numFmtId="0" fontId="20" fillId="4" borderId="38" xfId="0" applyFont="1" applyFill="1" applyBorder="1" applyAlignment="1" applyProtection="1">
      <alignment horizontal="center" vertical="center"/>
      <protection hidden="1"/>
    </xf>
    <xf numFmtId="0" fontId="0" fillId="4" borderId="38" xfId="0" applyFill="1" applyBorder="1" applyAlignment="1" applyProtection="1">
      <alignment horizontal="center" vertical="center"/>
      <protection hidden="1"/>
    </xf>
    <xf numFmtId="0" fontId="0" fillId="13" borderId="7" xfId="0" applyFill="1" applyBorder="1" applyAlignment="1" applyProtection="1">
      <alignment horizontal="center" vertical="center"/>
      <protection hidden="1"/>
    </xf>
    <xf numFmtId="0" fontId="0" fillId="13" borderId="0" xfId="0" applyFill="1" applyBorder="1" applyAlignment="1" applyProtection="1">
      <alignment horizontal="center" vertical="center"/>
      <protection hidden="1"/>
    </xf>
    <xf numFmtId="0" fontId="0" fillId="13" borderId="39" xfId="0" applyFill="1" applyBorder="1" applyAlignment="1" applyProtection="1">
      <alignment horizontal="center" vertical="center"/>
      <protection hidden="1"/>
    </xf>
    <xf numFmtId="0" fontId="0" fillId="13" borderId="36" xfId="0" applyFill="1" applyBorder="1" applyAlignment="1" applyProtection="1">
      <alignment horizontal="center" vertical="center"/>
      <protection hidden="1"/>
    </xf>
    <xf numFmtId="0" fontId="0" fillId="4" borderId="40" xfId="0" applyFill="1" applyBorder="1" applyAlignment="1" applyProtection="1">
      <alignment horizontal="center" vertical="center"/>
      <protection hidden="1"/>
    </xf>
    <xf numFmtId="0" fontId="0" fillId="13" borderId="0" xfId="0" applyFill="1" applyAlignment="1" applyProtection="1">
      <alignment horizontal="center" vertical="center"/>
      <protection hidden="1"/>
    </xf>
    <xf numFmtId="0" fontId="0" fillId="4" borderId="0" xfId="0" applyFill="1" applyAlignment="1" applyProtection="1">
      <alignment vertical="center"/>
      <protection hidden="1"/>
    </xf>
    <xf numFmtId="0" fontId="0" fillId="4" borderId="0" xfId="0" applyFill="1" applyAlignment="1" applyProtection="1">
      <alignment horizontal="center" vertical="center"/>
      <protection hidden="1"/>
    </xf>
    <xf numFmtId="0" fontId="0" fillId="0" borderId="0" xfId="0" applyAlignment="1" applyProtection="1">
      <alignment horizontal="center" vertical="center"/>
      <protection hidden="1"/>
    </xf>
    <xf numFmtId="1" fontId="4" fillId="0" borderId="28" xfId="0" applyNumberFormat="1" applyFont="1" applyFill="1" applyBorder="1" applyAlignment="1" applyProtection="1">
      <alignment horizontal="center" vertical="center" wrapText="1"/>
      <protection locked="0"/>
    </xf>
    <xf numFmtId="0" fontId="17" fillId="19" borderId="28" xfId="0" applyFont="1" applyFill="1" applyBorder="1" applyAlignment="1" applyProtection="1">
      <alignment horizontal="center" vertical="center" wrapText="1"/>
      <protection hidden="1"/>
    </xf>
    <xf numFmtId="0" fontId="17" fillId="19" borderId="4" xfId="0" applyFont="1" applyFill="1" applyBorder="1" applyAlignment="1" applyProtection="1">
      <alignment horizontal="center" vertical="center" wrapText="1"/>
      <protection hidden="1"/>
    </xf>
    <xf numFmtId="0" fontId="17" fillId="19" borderId="1" xfId="0" applyFont="1" applyFill="1" applyBorder="1" applyAlignment="1" applyProtection="1">
      <alignment horizontal="center" vertical="center" wrapText="1"/>
      <protection hidden="1"/>
    </xf>
    <xf numFmtId="0" fontId="2" fillId="19" borderId="28" xfId="0" applyFont="1" applyFill="1" applyBorder="1" applyAlignment="1" applyProtection="1">
      <alignment horizontal="center" vertical="center" wrapText="1"/>
      <protection hidden="1"/>
    </xf>
    <xf numFmtId="0" fontId="10" fillId="11" borderId="8" xfId="0" applyFont="1" applyFill="1" applyBorder="1" applyAlignment="1" applyProtection="1">
      <alignment horizontal="left" vertical="center" wrapText="1"/>
      <protection hidden="1"/>
    </xf>
    <xf numFmtId="0" fontId="12" fillId="11" borderId="4" xfId="2" applyFont="1" applyFill="1" applyBorder="1" applyAlignment="1" applyProtection="1">
      <alignment horizontal="center" vertical="center" wrapText="1"/>
      <protection hidden="1"/>
    </xf>
    <xf numFmtId="0" fontId="12" fillId="11" borderId="31" xfId="2" applyFont="1" applyFill="1" applyBorder="1" applyAlignment="1" applyProtection="1">
      <alignment horizontal="center" vertical="center" wrapText="1"/>
      <protection hidden="1"/>
    </xf>
    <xf numFmtId="0" fontId="12" fillId="0" borderId="68" xfId="0" applyFont="1" applyFill="1" applyBorder="1" applyAlignment="1" applyProtection="1">
      <alignment horizontal="justify" vertical="center" wrapText="1"/>
      <protection locked="0"/>
    </xf>
    <xf numFmtId="0" fontId="12" fillId="0" borderId="11" xfId="0" applyFont="1" applyFill="1" applyBorder="1" applyAlignment="1" applyProtection="1">
      <alignment horizontal="justify" vertical="center" wrapText="1"/>
      <protection locked="0"/>
    </xf>
    <xf numFmtId="0" fontId="12" fillId="0" borderId="4" xfId="0" applyFont="1" applyFill="1" applyBorder="1" applyAlignment="1" applyProtection="1">
      <alignment horizontal="justify" vertical="center" wrapText="1"/>
      <protection locked="0"/>
    </xf>
    <xf numFmtId="0" fontId="12" fillId="4" borderId="4" xfId="0" applyFont="1" applyFill="1" applyBorder="1" applyAlignment="1" applyProtection="1">
      <alignment horizontal="justify" vertical="center" wrapText="1"/>
      <protection locked="0"/>
    </xf>
    <xf numFmtId="0" fontId="12" fillId="0" borderId="28" xfId="0" applyFont="1" applyFill="1" applyBorder="1" applyAlignment="1" applyProtection="1">
      <alignment horizontal="justify" vertical="center" wrapText="1"/>
      <protection locked="0"/>
    </xf>
    <xf numFmtId="0" fontId="12" fillId="4" borderId="33" xfId="0" applyFont="1" applyFill="1" applyBorder="1" applyAlignment="1" applyProtection="1">
      <alignment horizontal="justify" vertical="center" wrapText="1"/>
      <protection locked="0"/>
    </xf>
    <xf numFmtId="0" fontId="12" fillId="4" borderId="1" xfId="0" applyFont="1" applyFill="1" applyBorder="1" applyAlignment="1" applyProtection="1">
      <alignment horizontal="justify" vertical="center" wrapText="1"/>
      <protection locked="0"/>
    </xf>
    <xf numFmtId="0" fontId="12" fillId="4" borderId="56" xfId="0" applyFont="1" applyFill="1" applyBorder="1" applyAlignment="1" applyProtection="1">
      <alignment horizontal="justify" vertical="center" wrapText="1"/>
      <protection locked="0"/>
    </xf>
    <xf numFmtId="0" fontId="12" fillId="4" borderId="70" xfId="0" applyFont="1" applyFill="1" applyBorder="1" applyAlignment="1" applyProtection="1">
      <alignment horizontal="justify" vertical="center" wrapText="1"/>
      <protection locked="0"/>
    </xf>
    <xf numFmtId="0" fontId="12" fillId="0" borderId="35" xfId="0" applyFont="1" applyFill="1" applyBorder="1" applyAlignment="1" applyProtection="1">
      <alignment horizontal="justify" vertical="center" wrapText="1"/>
      <protection locked="0"/>
    </xf>
    <xf numFmtId="0" fontId="12" fillId="4" borderId="35" xfId="0" applyFont="1" applyFill="1" applyBorder="1" applyAlignment="1" applyProtection="1">
      <alignment horizontal="justify" vertical="center" wrapText="1"/>
      <protection locked="0"/>
    </xf>
    <xf numFmtId="0" fontId="12" fillId="0" borderId="30" xfId="0" applyFont="1" applyFill="1" applyBorder="1" applyAlignment="1" applyProtection="1">
      <alignment horizontal="justify" vertical="center" wrapText="1"/>
      <protection locked="0"/>
    </xf>
    <xf numFmtId="0" fontId="12" fillId="0" borderId="31" xfId="0" applyFont="1" applyFill="1" applyBorder="1" applyAlignment="1" applyProtection="1">
      <alignment horizontal="justify" vertical="center" wrapText="1"/>
      <protection locked="0"/>
    </xf>
    <xf numFmtId="0" fontId="12" fillId="4" borderId="31" xfId="0" applyFont="1" applyFill="1" applyBorder="1" applyAlignment="1" applyProtection="1">
      <alignment horizontal="justify" vertical="center" wrapText="1"/>
      <protection locked="0"/>
    </xf>
    <xf numFmtId="0" fontId="12" fillId="0" borderId="24" xfId="0" applyFont="1" applyFill="1" applyBorder="1" applyAlignment="1" applyProtection="1">
      <alignment horizontal="justify" vertical="center" wrapText="1"/>
      <protection locked="0"/>
    </xf>
    <xf numFmtId="0" fontId="12" fillId="0" borderId="8" xfId="0" applyFont="1" applyFill="1" applyBorder="1" applyAlignment="1" applyProtection="1">
      <alignment horizontal="justify" vertical="center" wrapText="1"/>
      <protection locked="0"/>
    </xf>
    <xf numFmtId="0" fontId="11" fillId="12" borderId="72" xfId="0" applyFont="1" applyFill="1" applyBorder="1" applyAlignment="1" applyProtection="1">
      <alignment horizontal="center" vertical="center" wrapText="1"/>
    </xf>
    <xf numFmtId="0" fontId="12" fillId="4" borderId="71" xfId="0" applyFont="1" applyFill="1" applyBorder="1" applyAlignment="1" applyProtection="1">
      <alignment horizontal="justify" vertical="center" wrapText="1"/>
      <protection locked="0"/>
    </xf>
    <xf numFmtId="0" fontId="12" fillId="0" borderId="10" xfId="0" applyFont="1" applyFill="1" applyBorder="1" applyAlignment="1" applyProtection="1">
      <alignment horizontal="justify" vertical="center" wrapText="1"/>
      <protection locked="0"/>
    </xf>
    <xf numFmtId="0" fontId="13" fillId="0" borderId="4" xfId="0" applyNumberFormat="1" applyFont="1" applyFill="1" applyBorder="1" applyAlignment="1" applyProtection="1">
      <alignment horizontal="justify" vertical="center" wrapText="1"/>
      <protection locked="0"/>
    </xf>
    <xf numFmtId="49" fontId="18" fillId="0" borderId="0" xfId="0" applyNumberFormat="1" applyFont="1" applyFill="1" applyBorder="1" applyAlignment="1" applyProtection="1">
      <alignment vertical="center" wrapText="1"/>
      <protection hidden="1"/>
    </xf>
    <xf numFmtId="49" fontId="4" fillId="0" borderId="4" xfId="0" applyNumberFormat="1" applyFont="1" applyFill="1" applyBorder="1" applyAlignment="1" applyProtection="1">
      <alignment horizontal="center" vertical="center" textRotation="90" wrapText="1"/>
      <protection locked="0"/>
    </xf>
    <xf numFmtId="49" fontId="4" fillId="0" borderId="4" xfId="0" applyNumberFormat="1" applyFont="1" applyFill="1" applyBorder="1" applyAlignment="1" applyProtection="1">
      <alignment vertical="center" wrapText="1"/>
      <protection locked="0"/>
    </xf>
    <xf numFmtId="49" fontId="18" fillId="0" borderId="4" xfId="0" applyNumberFormat="1" applyFont="1" applyFill="1" applyBorder="1" applyAlignment="1" applyProtection="1">
      <alignment vertical="center" wrapText="1"/>
      <protection locked="0"/>
    </xf>
    <xf numFmtId="0" fontId="0" fillId="4" borderId="37" xfId="0" applyFill="1" applyBorder="1" applyAlignment="1" applyProtection="1">
      <alignment horizontal="center" vertical="center"/>
      <protection hidden="1"/>
    </xf>
    <xf numFmtId="0" fontId="13" fillId="0" borderId="1" xfId="0" applyNumberFormat="1" applyFont="1" applyFill="1" applyBorder="1" applyAlignment="1" applyProtection="1">
      <alignment horizontal="justify" vertical="center" wrapText="1"/>
    </xf>
    <xf numFmtId="0" fontId="13" fillId="0" borderId="4" xfId="0" applyNumberFormat="1" applyFont="1" applyFill="1" applyBorder="1" applyAlignment="1" applyProtection="1">
      <alignment horizontal="justify" vertical="center" wrapText="1"/>
    </xf>
    <xf numFmtId="14" fontId="4" fillId="0" borderId="4" xfId="0" applyNumberFormat="1" applyFont="1" applyFill="1" applyBorder="1" applyAlignment="1" applyProtection="1">
      <alignment vertical="center" wrapText="1"/>
      <protection locked="0"/>
    </xf>
    <xf numFmtId="14" fontId="18" fillId="0" borderId="4" xfId="0" applyNumberFormat="1" applyFont="1" applyFill="1" applyBorder="1" applyAlignment="1" applyProtection="1">
      <alignment vertical="center" wrapText="1"/>
      <protection locked="0"/>
    </xf>
    <xf numFmtId="0" fontId="19" fillId="0" borderId="8" xfId="0" applyNumberFormat="1" applyFont="1" applyFill="1" applyBorder="1" applyAlignment="1" applyProtection="1">
      <alignment horizontal="center" vertical="center" wrapText="1"/>
      <protection hidden="1"/>
    </xf>
    <xf numFmtId="0" fontId="13" fillId="0" borderId="8" xfId="0" applyNumberFormat="1" applyFont="1" applyFill="1" applyBorder="1" applyAlignment="1" applyProtection="1">
      <alignment horizontal="justify" vertical="center" wrapText="1"/>
    </xf>
    <xf numFmtId="0" fontId="13" fillId="0" borderId="70" xfId="0" applyNumberFormat="1" applyFont="1" applyFill="1" applyBorder="1" applyAlignment="1" applyProtection="1">
      <alignment horizontal="justify" vertical="center" wrapText="1"/>
    </xf>
    <xf numFmtId="14" fontId="18" fillId="0" borderId="24" xfId="0" applyNumberFormat="1" applyFont="1" applyFill="1" applyBorder="1" applyAlignment="1" applyProtection="1">
      <alignment vertical="center" wrapText="1"/>
      <protection locked="0"/>
    </xf>
    <xf numFmtId="14" fontId="18" fillId="0" borderId="8" xfId="0" applyNumberFormat="1" applyFont="1" applyFill="1" applyBorder="1" applyAlignment="1" applyProtection="1">
      <alignment vertical="center" wrapText="1"/>
      <protection locked="0"/>
    </xf>
    <xf numFmtId="0" fontId="18" fillId="0" borderId="24"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justify" vertical="center" wrapText="1"/>
      <protection locked="0"/>
    </xf>
    <xf numFmtId="49" fontId="18" fillId="0" borderId="6" xfId="0" applyNumberFormat="1" applyFont="1" applyFill="1" applyBorder="1" applyAlignment="1" applyProtection="1">
      <alignment vertical="center" wrapText="1"/>
      <protection hidden="1"/>
    </xf>
    <xf numFmtId="0" fontId="20" fillId="4" borderId="5" xfId="0" applyFont="1" applyFill="1" applyBorder="1" applyAlignment="1" applyProtection="1">
      <alignment horizontal="center" vertical="center"/>
      <protection hidden="1"/>
    </xf>
    <xf numFmtId="0" fontId="20" fillId="4" borderId="6" xfId="0" applyFont="1" applyFill="1" applyBorder="1" applyAlignment="1" applyProtection="1">
      <alignment horizontal="center" vertical="center"/>
      <protection hidden="1"/>
    </xf>
    <xf numFmtId="0" fontId="20" fillId="4" borderId="6" xfId="0" applyFont="1" applyFill="1" applyBorder="1" applyAlignment="1" applyProtection="1">
      <alignment vertical="center"/>
      <protection hidden="1"/>
    </xf>
    <xf numFmtId="0" fontId="20" fillId="4" borderId="37" xfId="0" applyFont="1" applyFill="1" applyBorder="1" applyAlignment="1" applyProtection="1">
      <alignment horizontal="center" vertical="center"/>
      <protection hidden="1"/>
    </xf>
    <xf numFmtId="0" fontId="11" fillId="12" borderId="1" xfId="2" applyFont="1" applyFill="1" applyBorder="1" applyAlignment="1" applyProtection="1">
      <alignment horizontal="center" vertical="center" wrapText="1"/>
      <protection hidden="1"/>
    </xf>
    <xf numFmtId="0" fontId="12" fillId="11" borderId="1" xfId="2" applyFont="1" applyFill="1" applyBorder="1" applyAlignment="1" applyProtection="1">
      <alignment horizontal="center" vertical="center" wrapText="1"/>
      <protection hidden="1"/>
    </xf>
    <xf numFmtId="0" fontId="0" fillId="4" borderId="0" xfId="0" applyFont="1" applyFill="1" applyBorder="1" applyProtection="1">
      <protection hidden="1"/>
    </xf>
    <xf numFmtId="0" fontId="0" fillId="4" borderId="6" xfId="0" applyFont="1" applyFill="1" applyBorder="1" applyProtection="1">
      <protection hidden="1"/>
    </xf>
    <xf numFmtId="0" fontId="11" fillId="4" borderId="29" xfId="0" applyFont="1" applyFill="1" applyBorder="1" applyAlignment="1" applyProtection="1">
      <alignment horizontal="center" vertical="center"/>
      <protection hidden="1"/>
    </xf>
    <xf numFmtId="0" fontId="0" fillId="4" borderId="0" xfId="0" applyFont="1" applyFill="1" applyAlignment="1" applyProtection="1">
      <alignment vertical="center" wrapText="1"/>
      <protection hidden="1"/>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24" fillId="4" borderId="4" xfId="0" applyFont="1" applyFill="1" applyBorder="1" applyAlignment="1" applyProtection="1">
      <alignment horizontal="center" vertical="center" wrapText="1"/>
      <protection hidden="1"/>
    </xf>
    <xf numFmtId="0" fontId="11" fillId="11" borderId="4" xfId="0" applyFont="1" applyFill="1" applyBorder="1" applyAlignment="1" applyProtection="1">
      <alignment horizontal="center" vertical="center" wrapText="1"/>
      <protection hidden="1"/>
    </xf>
    <xf numFmtId="0" fontId="11" fillId="11" borderId="31" xfId="0"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wrapText="1"/>
      <protection hidden="1"/>
    </xf>
    <xf numFmtId="0" fontId="2" fillId="19" borderId="8" xfId="0" applyFont="1" applyFill="1" applyBorder="1" applyAlignment="1" applyProtection="1">
      <alignment horizontal="center" vertical="center" wrapText="1"/>
      <protection hidden="1"/>
    </xf>
    <xf numFmtId="0" fontId="11" fillId="12" borderId="4" xfId="2" applyFont="1" applyFill="1" applyBorder="1" applyAlignment="1" applyProtection="1">
      <alignment horizontal="center" vertical="center"/>
      <protection hidden="1"/>
    </xf>
    <xf numFmtId="9" fontId="4" fillId="0" borderId="4" xfId="0" applyNumberFormat="1" applyFont="1" applyFill="1" applyBorder="1" applyAlignment="1" applyProtection="1">
      <alignment horizontal="center" vertical="center" wrapText="1"/>
      <protection locked="0"/>
    </xf>
    <xf numFmtId="0" fontId="38" fillId="4" borderId="0" xfId="2" applyFont="1" applyFill="1" applyAlignment="1" applyProtection="1">
      <alignment horizontal="center" vertical="center"/>
      <protection hidden="1"/>
    </xf>
    <xf numFmtId="0" fontId="0" fillId="0" borderId="0" xfId="0" applyFont="1" applyAlignment="1" applyProtection="1">
      <alignment horizontal="center"/>
      <protection hidden="1"/>
    </xf>
    <xf numFmtId="0" fontId="2" fillId="0" borderId="0" xfId="0" applyFont="1" applyBorder="1" applyProtection="1">
      <protection hidden="1"/>
    </xf>
    <xf numFmtId="0" fontId="7" fillId="0" borderId="0" xfId="0" applyFont="1" applyBorder="1" applyProtection="1">
      <protection hidden="1"/>
    </xf>
    <xf numFmtId="0" fontId="0" fillId="0" borderId="0" xfId="0" applyFont="1" applyBorder="1" applyAlignment="1" applyProtection="1">
      <alignment wrapText="1"/>
      <protection hidden="1"/>
    </xf>
    <xf numFmtId="0" fontId="0" fillId="0" borderId="0" xfId="0" applyFont="1" applyBorder="1" applyProtection="1">
      <protection hidden="1"/>
    </xf>
    <xf numFmtId="0" fontId="0" fillId="0" borderId="0" xfId="0" applyBorder="1"/>
    <xf numFmtId="0" fontId="12" fillId="11" borderId="3" xfId="0" applyFont="1" applyFill="1" applyBorder="1" applyAlignment="1" applyProtection="1">
      <alignment horizontal="center" vertical="center" wrapText="1"/>
      <protection locked="0"/>
    </xf>
    <xf numFmtId="0" fontId="12" fillId="4" borderId="4" xfId="2" applyFont="1" applyFill="1" applyBorder="1" applyAlignment="1" applyProtection="1">
      <alignment horizontal="center" vertical="center" wrapText="1"/>
      <protection hidden="1"/>
    </xf>
    <xf numFmtId="0" fontId="11" fillId="12" borderId="29" xfId="2" applyFont="1" applyFill="1" applyBorder="1" applyAlignment="1" applyProtection="1">
      <alignment horizontal="center" vertical="center" wrapText="1"/>
      <protection hidden="1"/>
    </xf>
    <xf numFmtId="0" fontId="12" fillId="4" borderId="30" xfId="2" applyFont="1" applyFill="1" applyBorder="1" applyAlignment="1" applyProtection="1">
      <alignment horizontal="center" vertical="center"/>
      <protection hidden="1"/>
    </xf>
    <xf numFmtId="0" fontId="12" fillId="11" borderId="61" xfId="0" applyFont="1" applyFill="1" applyBorder="1" applyAlignment="1" applyProtection="1">
      <alignment horizontal="center" vertical="center" wrapText="1"/>
      <protection locked="0"/>
    </xf>
    <xf numFmtId="0" fontId="12" fillId="4" borderId="31" xfId="2" applyFont="1" applyFill="1" applyBorder="1" applyAlignment="1" applyProtection="1">
      <alignment horizontal="center" vertical="center" wrapText="1"/>
      <protection hidden="1"/>
    </xf>
    <xf numFmtId="0" fontId="11" fillId="4" borderId="31" xfId="2" applyFont="1" applyFill="1" applyBorder="1" applyAlignment="1" applyProtection="1">
      <alignment horizontal="center" vertical="center" wrapText="1"/>
      <protection hidden="1"/>
    </xf>
    <xf numFmtId="1" fontId="0" fillId="4" borderId="0" xfId="0" applyNumberFormat="1" applyFill="1" applyProtection="1">
      <protection hidden="1"/>
    </xf>
    <xf numFmtId="0" fontId="2" fillId="19" borderId="8" xfId="0" applyFont="1" applyFill="1" applyBorder="1" applyAlignment="1" applyProtection="1">
      <alignment horizontal="center" vertical="center" textRotation="90"/>
      <protection hidden="1"/>
    </xf>
    <xf numFmtId="0" fontId="2" fillId="19" borderId="8" xfId="2" applyFont="1" applyFill="1" applyBorder="1" applyAlignment="1" applyProtection="1">
      <alignment horizontal="center" vertical="center" textRotation="90" wrapText="1"/>
      <protection hidden="1"/>
    </xf>
    <xf numFmtId="0" fontId="2" fillId="19" borderId="9" xfId="2" applyFont="1" applyFill="1" applyBorder="1" applyAlignment="1" applyProtection="1">
      <alignment horizontal="center" vertical="center" textRotation="90" wrapText="1"/>
      <protection hidden="1"/>
    </xf>
    <xf numFmtId="0" fontId="2" fillId="19" borderId="8" xfId="0" applyFont="1" applyFill="1" applyBorder="1" applyAlignment="1" applyProtection="1">
      <alignment horizontal="center" vertical="center" textRotation="90" wrapText="1"/>
      <protection hidden="1"/>
    </xf>
    <xf numFmtId="0" fontId="2" fillId="19" borderId="25" xfId="2" applyFont="1" applyFill="1" applyBorder="1" applyAlignment="1" applyProtection="1">
      <alignment horizontal="center" vertical="center" textRotation="90" wrapText="1"/>
      <protection hidden="1"/>
    </xf>
    <xf numFmtId="0" fontId="13" fillId="0" borderId="1" xfId="0"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wrapText="1"/>
      <protection locked="0"/>
    </xf>
    <xf numFmtId="0" fontId="13" fillId="4" borderId="0" xfId="0" applyFont="1" applyFill="1" applyBorder="1" applyAlignment="1" applyProtection="1">
      <alignment horizontal="center"/>
      <protection hidden="1"/>
    </xf>
    <xf numFmtId="0" fontId="10" fillId="4" borderId="0" xfId="2" applyFont="1" applyFill="1" applyBorder="1" applyAlignment="1" applyProtection="1">
      <alignment horizontal="center" vertical="center" wrapText="1"/>
      <protection hidden="1"/>
    </xf>
    <xf numFmtId="0" fontId="15" fillId="0" borderId="0" xfId="0" applyFont="1" applyFill="1" applyBorder="1" applyAlignment="1" applyProtection="1">
      <alignment horizontal="left" vertical="center" wrapText="1"/>
      <protection hidden="1"/>
    </xf>
    <xf numFmtId="0" fontId="16" fillId="0" borderId="0" xfId="0" applyFont="1" applyBorder="1" applyAlignment="1" applyProtection="1">
      <alignment horizontal="left" vertical="center" wrapText="1"/>
      <protection hidden="1"/>
    </xf>
    <xf numFmtId="0" fontId="10" fillId="19" borderId="0" xfId="2" applyFont="1" applyFill="1" applyBorder="1" applyAlignment="1" applyProtection="1">
      <alignment horizontal="center" vertical="center" wrapText="1"/>
      <protection hidden="1"/>
    </xf>
    <xf numFmtId="0" fontId="13" fillId="0" borderId="0" xfId="0" applyFont="1" applyFill="1" applyBorder="1" applyAlignment="1" applyProtection="1">
      <alignment horizontal="center" vertical="center" wrapText="1"/>
      <protection locked="0"/>
    </xf>
    <xf numFmtId="0" fontId="10" fillId="19" borderId="8" xfId="0" applyFont="1" applyFill="1" applyBorder="1" applyAlignment="1" applyProtection="1">
      <alignment horizontal="center" vertical="center" textRotation="90"/>
      <protection hidden="1"/>
    </xf>
    <xf numFmtId="0" fontId="10" fillId="19" borderId="8" xfId="2" applyFont="1" applyFill="1" applyBorder="1" applyAlignment="1" applyProtection="1">
      <alignment horizontal="center" vertical="center" textRotation="90" wrapText="1"/>
      <protection hidden="1"/>
    </xf>
    <xf numFmtId="0" fontId="10" fillId="19" borderId="70" xfId="2" applyFont="1" applyFill="1" applyBorder="1" applyAlignment="1" applyProtection="1">
      <alignment horizontal="center" vertical="center" wrapText="1"/>
      <protection hidden="1"/>
    </xf>
    <xf numFmtId="0" fontId="10" fillId="19" borderId="25" xfId="2" applyFont="1" applyFill="1" applyBorder="1" applyAlignment="1" applyProtection="1">
      <alignment horizontal="center" vertical="center" wrapText="1"/>
      <protection hidden="1"/>
    </xf>
    <xf numFmtId="0" fontId="10" fillId="11" borderId="32" xfId="0" applyFont="1" applyFill="1" applyBorder="1" applyAlignment="1" applyProtection="1">
      <alignment horizontal="left" vertical="center" wrapText="1"/>
      <protection hidden="1"/>
    </xf>
    <xf numFmtId="0" fontId="13" fillId="11" borderId="35" xfId="0" applyFont="1" applyFill="1" applyBorder="1" applyAlignment="1" applyProtection="1">
      <alignment horizontal="justify" vertical="center" wrapText="1"/>
      <protection hidden="1"/>
    </xf>
    <xf numFmtId="0" fontId="13" fillId="0" borderId="35" xfId="0"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locked="0"/>
    </xf>
    <xf numFmtId="0" fontId="13" fillId="0" borderId="45" xfId="0" applyFont="1" applyFill="1" applyBorder="1" applyAlignment="1" applyProtection="1">
      <alignment horizontal="center" vertical="center" wrapText="1"/>
      <protection locked="0"/>
    </xf>
    <xf numFmtId="0" fontId="10" fillId="11" borderId="31" xfId="0" applyFont="1" applyFill="1" applyBorder="1" applyAlignment="1" applyProtection="1">
      <alignment horizontal="left" vertical="center" wrapText="1"/>
      <protection hidden="1"/>
    </xf>
    <xf numFmtId="0" fontId="5" fillId="0" borderId="0" xfId="0" applyFont="1" applyProtection="1"/>
    <xf numFmtId="0" fontId="0" fillId="0" borderId="0" xfId="0" applyProtection="1"/>
    <xf numFmtId="0" fontId="0" fillId="0" borderId="0" xfId="0" applyAlignment="1" applyProtection="1">
      <alignment vertical="center"/>
    </xf>
    <xf numFmtId="0" fontId="0" fillId="0" borderId="0" xfId="0" applyAlignment="1" applyProtection="1">
      <alignment vertical="center" wrapText="1"/>
    </xf>
    <xf numFmtId="0" fontId="0" fillId="0" borderId="0" xfId="0" applyAlignment="1" applyProtection="1">
      <alignment wrapText="1"/>
    </xf>
    <xf numFmtId="0" fontId="2" fillId="0" borderId="0" xfId="0" applyFont="1" applyProtection="1"/>
    <xf numFmtId="1" fontId="4" fillId="0" borderId="30" xfId="0" applyNumberFormat="1" applyFont="1" applyFill="1" applyBorder="1" applyAlignment="1" applyProtection="1">
      <alignment horizontal="center" vertical="center" wrapText="1"/>
      <protection locked="0"/>
    </xf>
    <xf numFmtId="49" fontId="18" fillId="0" borderId="31" xfId="0" applyNumberFormat="1" applyFont="1" applyFill="1" applyBorder="1" applyAlignment="1" applyProtection="1">
      <alignment vertical="center" wrapText="1"/>
      <protection locked="0"/>
    </xf>
    <xf numFmtId="49" fontId="18" fillId="0" borderId="51" xfId="0" applyNumberFormat="1" applyFont="1" applyFill="1" applyBorder="1" applyAlignment="1" applyProtection="1">
      <alignment vertical="center" wrapText="1"/>
      <protection locked="0"/>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3" fontId="18" fillId="0" borderId="1" xfId="0" applyNumberFormat="1" applyFont="1" applyFill="1" applyBorder="1" applyAlignment="1" applyProtection="1">
      <alignment vertical="center" wrapText="1"/>
      <protection locked="0"/>
    </xf>
    <xf numFmtId="3" fontId="18" fillId="0" borderId="70" xfId="0" applyNumberFormat="1" applyFont="1" applyFill="1" applyBorder="1" applyAlignment="1" applyProtection="1">
      <alignment vertical="center" wrapText="1"/>
      <protection locked="0"/>
    </xf>
    <xf numFmtId="3" fontId="4" fillId="0" borderId="4" xfId="0" applyNumberFormat="1" applyFont="1" applyFill="1" applyBorder="1" applyAlignment="1" applyProtection="1">
      <alignment vertical="center" wrapText="1"/>
      <protection locked="0"/>
    </xf>
    <xf numFmtId="3" fontId="18" fillId="0" borderId="4" xfId="0" applyNumberFormat="1" applyFont="1" applyFill="1" applyBorder="1" applyAlignment="1" applyProtection="1">
      <alignment vertical="center" wrapText="1"/>
      <protection locked="0"/>
    </xf>
    <xf numFmtId="3" fontId="18" fillId="0" borderId="31" xfId="0" applyNumberFormat="1" applyFont="1" applyFill="1" applyBorder="1" applyAlignment="1" applyProtection="1">
      <alignment vertical="center" wrapText="1"/>
      <protection locked="0"/>
    </xf>
    <xf numFmtId="3" fontId="13" fillId="0" borderId="1" xfId="0" applyNumberFormat="1" applyFont="1" applyFill="1" applyBorder="1" applyAlignment="1" applyProtection="1">
      <alignment horizontal="center" vertical="center" wrapText="1"/>
      <protection locked="0"/>
    </xf>
    <xf numFmtId="3" fontId="13" fillId="0" borderId="70" xfId="0" applyNumberFormat="1" applyFont="1" applyFill="1" applyBorder="1" applyAlignment="1" applyProtection="1">
      <alignment horizontal="center" vertical="center" wrapText="1"/>
      <protection locked="0"/>
    </xf>
    <xf numFmtId="3" fontId="4" fillId="0" borderId="4" xfId="0" applyNumberFormat="1"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hidden="1"/>
    </xf>
    <xf numFmtId="0" fontId="0" fillId="0" borderId="4" xfId="0" applyBorder="1" applyAlignment="1" applyProtection="1">
      <alignment horizontal="justify" vertical="center" wrapText="1"/>
      <protection locked="0"/>
    </xf>
    <xf numFmtId="0" fontId="0" fillId="4" borderId="4" xfId="0"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9" fontId="13" fillId="0" borderId="4" xfId="0" applyNumberFormat="1" applyFont="1" applyFill="1" applyBorder="1" applyAlignment="1" applyProtection="1">
      <alignment horizontal="justify" vertical="center" wrapText="1"/>
      <protection locked="0"/>
    </xf>
    <xf numFmtId="9" fontId="13" fillId="0" borderId="1" xfId="0" applyNumberFormat="1" applyFont="1" applyFill="1" applyBorder="1" applyAlignment="1" applyProtection="1">
      <alignment horizontal="justify" vertical="center" wrapText="1"/>
      <protection locked="0"/>
    </xf>
    <xf numFmtId="9" fontId="4" fillId="0" borderId="4" xfId="0" applyNumberFormat="1" applyFont="1" applyFill="1" applyBorder="1" applyAlignment="1" applyProtection="1">
      <alignment vertical="center" wrapText="1"/>
      <protection locked="0"/>
    </xf>
    <xf numFmtId="9" fontId="4" fillId="0" borderId="1" xfId="0" applyNumberFormat="1" applyFont="1" applyFill="1" applyBorder="1" applyAlignment="1" applyProtection="1">
      <alignment vertical="center" wrapText="1"/>
      <protection locked="0"/>
    </xf>
    <xf numFmtId="14" fontId="4" fillId="0" borderId="1" xfId="0" applyNumberFormat="1" applyFont="1" applyFill="1" applyBorder="1" applyAlignment="1" applyProtection="1">
      <alignment vertical="center" wrapText="1"/>
      <protection locked="0"/>
    </xf>
    <xf numFmtId="0" fontId="13" fillId="0" borderId="1" xfId="0" applyNumberFormat="1" applyFont="1" applyFill="1" applyBorder="1" applyAlignment="1" applyProtection="1">
      <alignment horizontal="justify" vertical="center" wrapText="1"/>
      <protection locked="0"/>
    </xf>
    <xf numFmtId="9" fontId="18" fillId="0" borderId="4" xfId="0" applyNumberFormat="1" applyFont="1" applyFill="1" applyBorder="1" applyAlignment="1" applyProtection="1">
      <alignment vertical="center" wrapText="1"/>
      <protection locked="0"/>
    </xf>
    <xf numFmtId="9" fontId="18" fillId="0" borderId="1" xfId="0" applyNumberFormat="1" applyFont="1" applyFill="1" applyBorder="1" applyAlignment="1" applyProtection="1">
      <alignment vertical="center" wrapText="1"/>
      <protection locked="0"/>
    </xf>
    <xf numFmtId="0" fontId="39" fillId="0" borderId="4" xfId="4" applyFont="1" applyBorder="1" applyAlignment="1" applyProtection="1">
      <alignment horizontal="justify" vertical="top" wrapText="1"/>
      <protection locked="0"/>
    </xf>
    <xf numFmtId="0" fontId="0" fillId="4" borderId="0" xfId="0" applyFill="1" applyAlignment="1" applyProtection="1">
      <alignment horizontal="center" vertical="center"/>
      <protection locked="0" hidden="1"/>
    </xf>
    <xf numFmtId="0" fontId="2" fillId="0" borderId="21"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0" fillId="0" borderId="0" xfId="0" applyAlignment="1" applyProtection="1">
      <alignment horizontal="left" wrapText="1"/>
    </xf>
    <xf numFmtId="0" fontId="0" fillId="0" borderId="0" xfId="0" applyAlignment="1" applyProtection="1">
      <alignment horizontal="left"/>
    </xf>
    <xf numFmtId="0" fontId="5" fillId="0" borderId="0" xfId="0" applyFont="1" applyAlignment="1" applyProtection="1">
      <alignment horizontal="center"/>
    </xf>
    <xf numFmtId="0" fontId="11" fillId="4" borderId="44"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13" fillId="4" borderId="35"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2" fillId="4" borderId="45"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12" fillId="4" borderId="25" xfId="0"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1" fillId="4" borderId="69" xfId="0" applyFont="1" applyFill="1" applyBorder="1" applyAlignment="1" applyProtection="1">
      <alignment horizontal="center" vertical="center" wrapText="1"/>
      <protection locked="0"/>
    </xf>
    <xf numFmtId="0" fontId="11" fillId="4" borderId="68"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protection locked="0"/>
    </xf>
    <xf numFmtId="0" fontId="13" fillId="4" borderId="32"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12" fillId="4" borderId="47" xfId="0" applyFont="1" applyFill="1" applyBorder="1" applyAlignment="1" applyProtection="1">
      <alignment horizontal="center" vertical="center" wrapText="1"/>
      <protection locked="0"/>
    </xf>
    <xf numFmtId="0" fontId="12" fillId="4" borderId="49" xfId="0" applyFont="1" applyFill="1" applyBorder="1" applyAlignment="1" applyProtection="1">
      <alignment horizontal="center" vertical="center" wrapText="1"/>
      <protection locked="0"/>
    </xf>
    <xf numFmtId="0" fontId="12" fillId="4" borderId="48" xfId="0" applyFont="1" applyFill="1" applyBorder="1" applyAlignment="1" applyProtection="1">
      <alignment horizontal="center" vertical="center" wrapText="1"/>
      <protection locked="0"/>
    </xf>
    <xf numFmtId="0" fontId="31" fillId="12" borderId="41" xfId="0" applyFont="1" applyFill="1" applyBorder="1" applyAlignment="1" applyProtection="1">
      <alignment horizontal="center" vertical="center" wrapText="1"/>
    </xf>
    <xf numFmtId="0" fontId="31" fillId="12" borderId="42" xfId="0" applyFont="1" applyFill="1" applyBorder="1" applyAlignment="1" applyProtection="1">
      <alignment horizontal="center" vertical="center" wrapText="1"/>
    </xf>
    <xf numFmtId="0" fontId="31" fillId="12" borderId="43"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protection locked="0"/>
    </xf>
    <xf numFmtId="0" fontId="11" fillId="4" borderId="35"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0" fillId="4" borderId="39" xfId="0" applyFont="1" applyFill="1" applyBorder="1" applyAlignment="1" applyProtection="1">
      <alignment horizontal="left"/>
    </xf>
    <xf numFmtId="0" fontId="0" fillId="4" borderId="36" xfId="0" applyFont="1" applyFill="1" applyBorder="1" applyAlignment="1" applyProtection="1">
      <alignment horizontal="left"/>
    </xf>
    <xf numFmtId="0" fontId="0" fillId="4" borderId="36" xfId="0" applyFill="1" applyBorder="1" applyAlignment="1" applyProtection="1">
      <alignment horizontal="left"/>
    </xf>
    <xf numFmtId="0" fontId="0" fillId="4" borderId="0" xfId="0" applyFont="1" applyFill="1" applyBorder="1" applyAlignment="1" applyProtection="1">
      <alignment horizontal="left"/>
    </xf>
    <xf numFmtId="0" fontId="0" fillId="4" borderId="0" xfId="0" applyFill="1" applyBorder="1" applyAlignment="1" applyProtection="1">
      <alignment horizontal="left"/>
    </xf>
    <xf numFmtId="0" fontId="2" fillId="4" borderId="7" xfId="0" applyFont="1" applyFill="1" applyBorder="1" applyAlignment="1" applyProtection="1">
      <alignment horizontal="center"/>
    </xf>
    <xf numFmtId="0" fontId="2" fillId="4" borderId="0" xfId="0" applyFont="1" applyFill="1" applyBorder="1" applyAlignment="1" applyProtection="1">
      <alignment horizontal="center"/>
    </xf>
    <xf numFmtId="0" fontId="0" fillId="4" borderId="0" xfId="0" applyFill="1" applyBorder="1" applyAlignment="1" applyProtection="1">
      <alignment horizontal="center"/>
    </xf>
    <xf numFmtId="0" fontId="0" fillId="4" borderId="38" xfId="0" applyFill="1" applyBorder="1" applyAlignment="1" applyProtection="1">
      <alignment horizontal="center"/>
    </xf>
    <xf numFmtId="0" fontId="0" fillId="4" borderId="5" xfId="0" applyFill="1" applyBorder="1" applyAlignment="1" applyProtection="1">
      <alignment vertical="center" wrapText="1"/>
    </xf>
    <xf numFmtId="0" fontId="0" fillId="4" borderId="6" xfId="0" applyFill="1" applyBorder="1" applyAlignment="1" applyProtection="1">
      <alignment vertical="center" wrapText="1"/>
    </xf>
    <xf numFmtId="0" fontId="0" fillId="4" borderId="37" xfId="0" applyFill="1" applyBorder="1" applyAlignment="1" applyProtection="1">
      <alignment vertical="center" wrapText="1"/>
    </xf>
    <xf numFmtId="0" fontId="0" fillId="4" borderId="7" xfId="0" applyFill="1" applyBorder="1" applyAlignment="1" applyProtection="1">
      <alignment vertical="center" wrapText="1"/>
    </xf>
    <xf numFmtId="0" fontId="0" fillId="4" borderId="0" xfId="0" applyFill="1" applyBorder="1" applyAlignment="1" applyProtection="1">
      <alignment vertical="center" wrapText="1"/>
    </xf>
    <xf numFmtId="0" fontId="0" fillId="4" borderId="38" xfId="0" applyFill="1" applyBorder="1" applyAlignment="1" applyProtection="1">
      <alignment vertical="center" wrapText="1"/>
    </xf>
    <xf numFmtId="0" fontId="0" fillId="4" borderId="39" xfId="0" applyFill="1" applyBorder="1" applyAlignment="1" applyProtection="1">
      <alignment vertical="center" wrapText="1"/>
    </xf>
    <xf numFmtId="0" fontId="0" fillId="4" borderId="36" xfId="0" applyFill="1" applyBorder="1" applyAlignment="1" applyProtection="1">
      <alignment vertical="center" wrapText="1"/>
    </xf>
    <xf numFmtId="0" fontId="0" fillId="4" borderId="40" xfId="0" applyFill="1" applyBorder="1" applyAlignment="1" applyProtection="1">
      <alignment vertical="center" wrapText="1"/>
    </xf>
    <xf numFmtId="0" fontId="12" fillId="4" borderId="32" xfId="0" applyFont="1" applyFill="1" applyBorder="1" applyAlignment="1" applyProtection="1">
      <alignment horizontal="center" vertical="center" wrapText="1"/>
      <protection locked="0"/>
    </xf>
    <xf numFmtId="0" fontId="24" fillId="4" borderId="59" xfId="0" applyFont="1" applyFill="1" applyBorder="1" applyAlignment="1" applyProtection="1">
      <alignment horizontal="center" vertical="center" wrapText="1"/>
    </xf>
    <xf numFmtId="0" fontId="24" fillId="4" borderId="2" xfId="0" applyFont="1" applyFill="1" applyBorder="1" applyAlignment="1" applyProtection="1">
      <alignment horizontal="center" vertical="center" wrapText="1"/>
    </xf>
    <xf numFmtId="0" fontId="24" fillId="4" borderId="4" xfId="0" applyFont="1" applyFill="1" applyBorder="1" applyAlignment="1" applyProtection="1">
      <alignment horizontal="center" vertical="center" wrapText="1"/>
    </xf>
    <xf numFmtId="0" fontId="30" fillId="0" borderId="5" xfId="0" applyFont="1" applyBorder="1" applyAlignment="1" applyProtection="1">
      <alignment horizontal="center" vertical="center"/>
    </xf>
    <xf numFmtId="0" fontId="30" fillId="0" borderId="6" xfId="0" applyFont="1" applyBorder="1" applyAlignment="1" applyProtection="1">
      <alignment horizontal="center" vertical="center"/>
    </xf>
    <xf numFmtId="0" fontId="30" fillId="0" borderId="37"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0" borderId="40" xfId="0" applyFont="1" applyBorder="1" applyAlignment="1" applyProtection="1">
      <alignment horizontal="center" vertical="center"/>
    </xf>
    <xf numFmtId="0" fontId="11" fillId="4" borderId="64" xfId="0" applyFont="1" applyFill="1" applyBorder="1" applyAlignment="1" applyProtection="1">
      <alignment horizontal="left" vertical="center" wrapText="1"/>
    </xf>
    <xf numFmtId="0" fontId="11" fillId="4" borderId="61" xfId="0" applyFont="1" applyFill="1" applyBorder="1" applyAlignment="1" applyProtection="1">
      <alignment horizontal="left" vertical="center" wrapText="1"/>
    </xf>
    <xf numFmtId="0" fontId="11" fillId="4" borderId="65" xfId="0" applyFont="1" applyFill="1" applyBorder="1" applyAlignment="1" applyProtection="1">
      <alignment horizontal="left" vertical="center" wrapText="1"/>
    </xf>
    <xf numFmtId="0" fontId="11" fillId="4" borderId="34" xfId="0" applyFont="1" applyFill="1" applyBorder="1" applyAlignment="1" applyProtection="1">
      <alignment horizontal="left" vertical="center" wrapText="1"/>
    </xf>
    <xf numFmtId="0" fontId="12" fillId="4" borderId="56" xfId="0" applyFont="1" applyFill="1" applyBorder="1" applyAlignment="1" applyProtection="1">
      <alignment horizontal="left" vertical="center" wrapText="1"/>
      <protection locked="0"/>
    </xf>
    <xf numFmtId="0" fontId="12" fillId="4" borderId="57" xfId="0" applyFont="1" applyFill="1" applyBorder="1" applyAlignment="1" applyProtection="1">
      <alignment horizontal="left" vertical="center" wrapText="1"/>
      <protection locked="0"/>
    </xf>
    <xf numFmtId="0" fontId="12" fillId="4" borderId="58" xfId="0" applyFont="1" applyFill="1" applyBorder="1" applyAlignment="1" applyProtection="1">
      <alignment horizontal="left" vertical="center" wrapText="1"/>
      <protection locked="0"/>
    </xf>
    <xf numFmtId="0" fontId="11" fillId="4" borderId="35" xfId="0" applyFont="1" applyFill="1" applyBorder="1" applyAlignment="1" applyProtection="1">
      <alignment horizontal="left" vertical="center" wrapText="1"/>
      <protection locked="0"/>
    </xf>
    <xf numFmtId="0" fontId="2" fillId="4" borderId="39" xfId="0" applyFont="1" applyFill="1" applyBorder="1" applyAlignment="1" applyProtection="1">
      <alignment horizontal="center"/>
      <protection hidden="1"/>
    </xf>
    <xf numFmtId="0" fontId="2" fillId="4" borderId="36" xfId="0" applyFont="1" applyFill="1" applyBorder="1" applyAlignment="1" applyProtection="1">
      <alignment horizontal="center"/>
      <protection hidden="1"/>
    </xf>
    <xf numFmtId="0" fontId="0" fillId="4" borderId="36" xfId="0" applyFill="1" applyBorder="1" applyAlignment="1" applyProtection="1">
      <alignment horizontal="center"/>
      <protection hidden="1"/>
    </xf>
    <xf numFmtId="0" fontId="0" fillId="4" borderId="40" xfId="0" applyFill="1" applyBorder="1" applyAlignment="1" applyProtection="1">
      <alignment horizontal="center"/>
      <protection hidden="1"/>
    </xf>
    <xf numFmtId="0" fontId="11" fillId="12" borderId="35" xfId="2" applyFont="1" applyFill="1" applyBorder="1" applyAlignment="1" applyProtection="1">
      <alignment horizontal="center" vertical="center" wrapText="1"/>
      <protection hidden="1"/>
    </xf>
    <xf numFmtId="0" fontId="11" fillId="12" borderId="45" xfId="2" applyFont="1" applyFill="1" applyBorder="1" applyAlignment="1" applyProtection="1">
      <alignment horizontal="center" vertical="center" wrapText="1"/>
      <protection hidden="1"/>
    </xf>
    <xf numFmtId="0" fontId="11" fillId="12" borderId="44" xfId="2" applyFont="1" applyFill="1" applyBorder="1" applyAlignment="1" applyProtection="1">
      <alignment horizontal="center" vertical="center"/>
      <protection hidden="1"/>
    </xf>
    <xf numFmtId="0" fontId="11" fillId="12" borderId="28" xfId="2" applyFont="1" applyFill="1" applyBorder="1" applyAlignment="1" applyProtection="1">
      <alignment horizontal="center" vertical="center"/>
      <protection hidden="1"/>
    </xf>
    <xf numFmtId="0" fontId="11" fillId="12" borderId="35" xfId="2" applyFont="1" applyFill="1" applyBorder="1" applyAlignment="1" applyProtection="1">
      <alignment horizontal="center" vertical="center"/>
      <protection hidden="1"/>
    </xf>
    <xf numFmtId="0" fontId="11" fillId="12" borderId="4" xfId="2" applyFont="1" applyFill="1" applyBorder="1" applyAlignment="1" applyProtection="1">
      <alignment horizontal="center" vertical="center"/>
      <protection hidden="1"/>
    </xf>
    <xf numFmtId="0" fontId="11" fillId="12" borderId="32" xfId="2" applyFont="1" applyFill="1" applyBorder="1" applyAlignment="1" applyProtection="1">
      <alignment horizontal="center" vertical="center" wrapText="1"/>
      <protection hidden="1"/>
    </xf>
    <xf numFmtId="0" fontId="11" fillId="12" borderId="10" xfId="2" applyFont="1" applyFill="1" applyBorder="1" applyAlignment="1" applyProtection="1">
      <alignment horizontal="center" vertical="center" wrapText="1"/>
      <protection hidden="1"/>
    </xf>
    <xf numFmtId="0" fontId="24" fillId="4" borderId="4" xfId="0" applyFont="1" applyFill="1" applyBorder="1" applyAlignment="1" applyProtection="1">
      <alignment horizontal="center" vertical="center" wrapText="1"/>
      <protection hidden="1"/>
    </xf>
    <xf numFmtId="0" fontId="24" fillId="4" borderId="29" xfId="0" applyFont="1" applyFill="1" applyBorder="1" applyAlignment="1" applyProtection="1">
      <alignment horizontal="center" vertical="center" wrapText="1"/>
      <protection hidden="1"/>
    </xf>
    <xf numFmtId="0" fontId="24" fillId="4" borderId="28" xfId="0" applyFont="1" applyFill="1" applyBorder="1" applyAlignment="1" applyProtection="1">
      <alignment horizontal="center" vertical="center" wrapText="1"/>
      <protection hidden="1"/>
    </xf>
    <xf numFmtId="0" fontId="24" fillId="4" borderId="3" xfId="0" applyFont="1" applyFill="1" applyBorder="1" applyAlignment="1" applyProtection="1">
      <alignment horizontal="center" vertical="center" wrapText="1"/>
      <protection hidden="1"/>
    </xf>
    <xf numFmtId="0" fontId="11" fillId="4" borderId="44" xfId="0" applyFont="1" applyFill="1" applyBorder="1" applyAlignment="1" applyProtection="1">
      <alignment horizontal="left" vertical="center" wrapText="1"/>
      <protection hidden="1"/>
    </xf>
    <xf numFmtId="0" fontId="11" fillId="4" borderId="35" xfId="0" applyFont="1" applyFill="1" applyBorder="1" applyAlignment="1" applyProtection="1">
      <alignment horizontal="left" vertical="center" wrapText="1"/>
      <protection hidden="1"/>
    </xf>
    <xf numFmtId="0" fontId="11" fillId="4" borderId="30" xfId="0" applyFont="1" applyFill="1" applyBorder="1" applyAlignment="1" applyProtection="1">
      <alignment horizontal="left" vertical="center" wrapText="1"/>
      <protection hidden="1"/>
    </xf>
    <xf numFmtId="0" fontId="11" fillId="4" borderId="31" xfId="0" applyFont="1" applyFill="1" applyBorder="1" applyAlignment="1" applyProtection="1">
      <alignment horizontal="left" vertical="center" wrapText="1"/>
      <protection hidden="1"/>
    </xf>
    <xf numFmtId="0" fontId="4" fillId="4" borderId="5" xfId="2" applyFont="1" applyFill="1" applyBorder="1" applyAlignment="1" applyProtection="1">
      <alignment horizontal="center"/>
      <protection hidden="1"/>
    </xf>
    <xf numFmtId="0" fontId="4" fillId="4" borderId="6" xfId="2" applyFont="1" applyFill="1" applyBorder="1" applyAlignment="1" applyProtection="1">
      <alignment horizontal="center"/>
      <protection hidden="1"/>
    </xf>
    <xf numFmtId="0" fontId="4" fillId="4" borderId="37" xfId="2" applyFont="1" applyFill="1" applyBorder="1" applyAlignment="1" applyProtection="1">
      <alignment horizontal="center"/>
      <protection hidden="1"/>
    </xf>
    <xf numFmtId="0" fontId="4" fillId="4" borderId="7" xfId="2" applyFont="1" applyFill="1" applyBorder="1" applyAlignment="1" applyProtection="1">
      <alignment horizontal="center"/>
      <protection hidden="1"/>
    </xf>
    <xf numFmtId="0" fontId="4" fillId="4" borderId="0" xfId="2" applyFont="1" applyFill="1" applyBorder="1" applyAlignment="1" applyProtection="1">
      <alignment horizontal="center"/>
      <protection hidden="1"/>
    </xf>
    <xf numFmtId="0" fontId="4" fillId="4" borderId="38" xfId="2" applyFont="1" applyFill="1" applyBorder="1" applyAlignment="1" applyProtection="1">
      <alignment horizontal="center"/>
      <protection hidden="1"/>
    </xf>
    <xf numFmtId="0" fontId="4" fillId="4" borderId="39" xfId="2" applyFont="1" applyFill="1" applyBorder="1" applyAlignment="1" applyProtection="1">
      <alignment horizontal="center"/>
      <protection hidden="1"/>
    </xf>
    <xf numFmtId="0" fontId="4" fillId="4" borderId="36" xfId="2" applyFont="1" applyFill="1" applyBorder="1" applyAlignment="1" applyProtection="1">
      <alignment horizontal="center"/>
      <protection hidden="1"/>
    </xf>
    <xf numFmtId="0" fontId="4" fillId="4" borderId="40" xfId="2" applyFont="1" applyFill="1" applyBorder="1" applyAlignment="1" applyProtection="1">
      <alignment horizontal="center"/>
      <protection hidden="1"/>
    </xf>
    <xf numFmtId="0" fontId="31" fillId="4" borderId="41" xfId="2" applyFont="1" applyFill="1" applyBorder="1" applyAlignment="1" applyProtection="1">
      <alignment horizontal="center" vertical="center" wrapText="1"/>
      <protection hidden="1"/>
    </xf>
    <xf numFmtId="0" fontId="31" fillId="4" borderId="42" xfId="2" applyFont="1" applyFill="1" applyBorder="1" applyAlignment="1" applyProtection="1">
      <alignment horizontal="center" vertical="center" wrapText="1"/>
      <protection hidden="1"/>
    </xf>
    <xf numFmtId="0" fontId="31" fillId="4" borderId="43" xfId="2" applyFont="1" applyFill="1" applyBorder="1" applyAlignment="1" applyProtection="1">
      <alignment horizontal="center" vertical="center" wrapText="1"/>
      <protection hidden="1"/>
    </xf>
    <xf numFmtId="0" fontId="11" fillId="4" borderId="35" xfId="2" applyFont="1" applyFill="1" applyBorder="1" applyAlignment="1" applyProtection="1">
      <alignment horizontal="center" vertical="center" wrapText="1"/>
      <protection hidden="1"/>
    </xf>
    <xf numFmtId="0" fontId="11" fillId="4" borderId="45" xfId="2" applyFont="1" applyFill="1" applyBorder="1" applyAlignment="1" applyProtection="1">
      <alignment horizontal="center" vertical="center" wrapText="1"/>
      <protection hidden="1"/>
    </xf>
    <xf numFmtId="0" fontId="12" fillId="4" borderId="31" xfId="0" applyFont="1" applyFill="1" applyBorder="1" applyAlignment="1" applyProtection="1">
      <alignment horizontal="left" vertical="center" wrapText="1"/>
      <protection hidden="1"/>
    </xf>
    <xf numFmtId="0" fontId="12" fillId="4" borderId="51" xfId="0" applyFont="1" applyFill="1" applyBorder="1" applyAlignment="1" applyProtection="1">
      <alignment horizontal="left" vertical="center" wrapText="1"/>
      <protection hidden="1"/>
    </xf>
    <xf numFmtId="0" fontId="27" fillId="4" borderId="0" xfId="0" applyFont="1" applyFill="1" applyBorder="1" applyAlignment="1" applyProtection="1">
      <alignment horizontal="left" vertical="center" wrapText="1"/>
      <protection hidden="1"/>
    </xf>
    <xf numFmtId="0" fontId="14" fillId="0" borderId="5" xfId="0" applyFont="1" applyFill="1" applyBorder="1" applyAlignment="1" applyProtection="1">
      <alignment horizontal="center" vertical="center" wrapText="1"/>
      <protection hidden="1"/>
    </xf>
    <xf numFmtId="0" fontId="14" fillId="0" borderId="6" xfId="0" applyFont="1" applyFill="1" applyBorder="1" applyAlignment="1" applyProtection="1">
      <alignment horizontal="center" vertical="center" wrapText="1"/>
      <protection hidden="1"/>
    </xf>
    <xf numFmtId="0" fontId="14" fillId="0" borderId="37" xfId="0" applyFont="1" applyFill="1" applyBorder="1" applyAlignment="1" applyProtection="1">
      <alignment horizontal="center" vertical="center" wrapText="1"/>
      <protection hidden="1"/>
    </xf>
    <xf numFmtId="0" fontId="14" fillId="0" borderId="7"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14" fillId="0" borderId="38" xfId="0" applyFont="1" applyFill="1" applyBorder="1" applyAlignment="1" applyProtection="1">
      <alignment horizontal="center" vertical="center" wrapText="1"/>
      <protection hidden="1"/>
    </xf>
    <xf numFmtId="0" fontId="2" fillId="4" borderId="0" xfId="0" applyFont="1" applyFill="1" applyBorder="1" applyAlignment="1" applyProtection="1">
      <alignment horizontal="center" vertical="top"/>
      <protection hidden="1"/>
    </xf>
    <xf numFmtId="0" fontId="15" fillId="0" borderId="35" xfId="0" applyFont="1" applyFill="1" applyBorder="1" applyAlignment="1" applyProtection="1">
      <alignment horizontal="center" vertical="center" wrapText="1"/>
      <protection hidden="1"/>
    </xf>
    <xf numFmtId="0" fontId="15" fillId="0" borderId="45" xfId="0" applyFont="1" applyFill="1" applyBorder="1" applyAlignment="1" applyProtection="1">
      <alignment horizontal="center" vertical="center" wrapText="1"/>
      <protection hidden="1"/>
    </xf>
    <xf numFmtId="0" fontId="15" fillId="0" borderId="41" xfId="0" applyFont="1" applyFill="1" applyBorder="1" applyAlignment="1" applyProtection="1">
      <alignment horizontal="center" vertical="center" wrapText="1"/>
      <protection hidden="1"/>
    </xf>
    <xf numFmtId="0" fontId="15" fillId="0" borderId="42" xfId="0" applyFont="1" applyFill="1" applyBorder="1" applyAlignment="1" applyProtection="1">
      <alignment horizontal="center" vertical="center" wrapText="1"/>
      <protection hidden="1"/>
    </xf>
    <xf numFmtId="0" fontId="15" fillId="0" borderId="43" xfId="0" applyFont="1" applyFill="1" applyBorder="1" applyAlignment="1" applyProtection="1">
      <alignment horizontal="center" vertical="center" wrapText="1"/>
      <protection hidden="1"/>
    </xf>
    <xf numFmtId="0" fontId="15" fillId="0" borderId="65"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34" xfId="0" applyFont="1" applyBorder="1" applyAlignment="1" applyProtection="1">
      <alignment horizontal="left" vertical="center" wrapText="1"/>
      <protection hidden="1"/>
    </xf>
    <xf numFmtId="0" fontId="15" fillId="0" borderId="33" xfId="0" applyNumberFormat="1" applyFont="1" applyBorder="1" applyAlignment="1" applyProtection="1">
      <alignment horizontal="left" vertical="center" wrapText="1"/>
      <protection hidden="1"/>
    </xf>
    <xf numFmtId="0" fontId="15" fillId="0" borderId="22" xfId="0" applyNumberFormat="1" applyFont="1" applyBorder="1" applyAlignment="1" applyProtection="1">
      <alignment horizontal="left" vertical="center" wrapText="1"/>
      <protection hidden="1"/>
    </xf>
    <xf numFmtId="0" fontId="15" fillId="0" borderId="34" xfId="0" applyNumberFormat="1"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hidden="1"/>
    </xf>
    <xf numFmtId="0" fontId="16" fillId="0" borderId="55" xfId="0" applyFont="1" applyBorder="1" applyAlignment="1" applyProtection="1">
      <alignment horizontal="left" vertical="center" wrapText="1"/>
      <protection hidden="1"/>
    </xf>
    <xf numFmtId="0" fontId="15" fillId="0" borderId="28" xfId="0" applyFont="1" applyBorder="1" applyAlignment="1" applyProtection="1">
      <alignment horizontal="left" vertical="center" wrapTex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2" fillId="4" borderId="7" xfId="0" applyFont="1" applyFill="1" applyBorder="1" applyAlignment="1" applyProtection="1">
      <alignment horizontal="center" vertical="center" textRotation="90"/>
      <protection hidden="1"/>
    </xf>
    <xf numFmtId="0" fontId="8" fillId="8" borderId="1" xfId="0" applyFont="1" applyFill="1" applyBorder="1" applyAlignment="1">
      <alignment horizontal="left" vertical="center" wrapText="1" readingOrder="1"/>
    </xf>
    <xf numFmtId="0" fontId="8" fillId="8" borderId="2" xfId="0" applyFont="1" applyFill="1" applyBorder="1" applyAlignment="1">
      <alignment horizontal="left" vertical="center" wrapText="1" readingOrder="1"/>
    </xf>
    <xf numFmtId="0" fontId="8" fillId="8" borderId="3" xfId="0" applyFont="1" applyFill="1" applyBorder="1" applyAlignment="1">
      <alignment horizontal="left" vertical="center" wrapText="1" readingOrder="1"/>
    </xf>
    <xf numFmtId="0" fontId="9" fillId="8" borderId="1" xfId="0" applyFont="1" applyFill="1" applyBorder="1" applyAlignment="1">
      <alignment horizontal="left" vertical="center" wrapText="1" readingOrder="1"/>
    </xf>
    <xf numFmtId="0" fontId="9" fillId="8" borderId="2" xfId="0" applyFont="1" applyFill="1" applyBorder="1" applyAlignment="1">
      <alignment horizontal="left" vertical="center" wrapText="1" readingOrder="1"/>
    </xf>
    <xf numFmtId="0" fontId="9" fillId="8" borderId="3" xfId="0" applyFont="1" applyFill="1" applyBorder="1" applyAlignment="1">
      <alignment horizontal="left" vertical="center" wrapText="1" readingOrder="1"/>
    </xf>
    <xf numFmtId="0" fontId="8" fillId="6" borderId="4" xfId="0" applyFont="1" applyFill="1" applyBorder="1" applyAlignment="1">
      <alignment horizontal="center" vertical="center" wrapText="1" readingOrder="1"/>
    </xf>
    <xf numFmtId="0" fontId="24" fillId="0" borderId="28" xfId="0" applyFont="1" applyFill="1" applyBorder="1" applyAlignment="1" applyProtection="1">
      <alignment horizontal="center" vertical="center" wrapText="1"/>
      <protection hidden="1"/>
    </xf>
    <xf numFmtId="0" fontId="24" fillId="0" borderId="4"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24" fillId="0" borderId="2" xfId="0" applyFont="1" applyFill="1" applyBorder="1" applyAlignment="1" applyProtection="1">
      <alignment horizontal="center" vertical="center" wrapText="1"/>
      <protection hidden="1"/>
    </xf>
    <xf numFmtId="0" fontId="24" fillId="0" borderId="55" xfId="0"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wrapText="1"/>
      <protection hidden="1"/>
    </xf>
    <xf numFmtId="0" fontId="11" fillId="11" borderId="4" xfId="0" applyFont="1" applyFill="1" applyBorder="1" applyAlignment="1" applyProtection="1">
      <alignment horizontal="center" vertical="center" wrapText="1"/>
      <protection hidden="1"/>
    </xf>
    <xf numFmtId="0" fontId="11" fillId="11" borderId="31" xfId="0" applyFont="1" applyFill="1" applyBorder="1" applyAlignment="1" applyProtection="1">
      <alignment horizontal="center" vertical="center" wrapText="1"/>
      <protection hidden="1"/>
    </xf>
    <xf numFmtId="0" fontId="11" fillId="11" borderId="35" xfId="0" applyFont="1" applyFill="1" applyBorder="1" applyAlignment="1" applyProtection="1">
      <alignment horizontal="center" vertical="center"/>
      <protection hidden="1"/>
    </xf>
    <xf numFmtId="0" fontId="11" fillId="11" borderId="4" xfId="0" applyFont="1" applyFill="1" applyBorder="1" applyAlignment="1" applyProtection="1">
      <alignment horizontal="center" vertical="center"/>
      <protection hidden="1"/>
    </xf>
    <xf numFmtId="0" fontId="11" fillId="11" borderId="31" xfId="0" applyFont="1" applyFill="1" applyBorder="1" applyAlignment="1" applyProtection="1">
      <alignment horizontal="center" vertical="center"/>
      <protection hidden="1"/>
    </xf>
    <xf numFmtId="0" fontId="11" fillId="11" borderId="45" xfId="0" applyFont="1" applyFill="1" applyBorder="1" applyAlignment="1" applyProtection="1">
      <alignment horizontal="center" vertical="center"/>
      <protection hidden="1"/>
    </xf>
    <xf numFmtId="0" fontId="11" fillId="11" borderId="29" xfId="0" applyFont="1" applyFill="1" applyBorder="1" applyAlignment="1" applyProtection="1">
      <alignment horizontal="center" vertical="center"/>
      <protection hidden="1"/>
    </xf>
    <xf numFmtId="0" fontId="11" fillId="11" borderId="51" xfId="0" applyFont="1" applyFill="1" applyBorder="1" applyAlignment="1" applyProtection="1">
      <alignment horizontal="center" vertical="center"/>
      <protection hidden="1"/>
    </xf>
    <xf numFmtId="0" fontId="2" fillId="19" borderId="4" xfId="0" applyFont="1" applyFill="1" applyBorder="1" applyAlignment="1" applyProtection="1">
      <alignment horizontal="center" vertical="center" wrapText="1"/>
      <protection hidden="1"/>
    </xf>
    <xf numFmtId="0" fontId="2" fillId="19" borderId="8" xfId="0" applyFont="1" applyFill="1" applyBorder="1" applyAlignment="1" applyProtection="1">
      <alignment horizontal="center" vertical="center" wrapText="1"/>
      <protection hidden="1"/>
    </xf>
    <xf numFmtId="0" fontId="2" fillId="19" borderId="9" xfId="0" applyFont="1" applyFill="1" applyBorder="1" applyAlignment="1" applyProtection="1">
      <alignment horizontal="center" vertical="center" wrapText="1"/>
      <protection hidden="1"/>
    </xf>
    <xf numFmtId="0" fontId="2" fillId="11" borderId="35" xfId="0" applyFont="1" applyFill="1" applyBorder="1" applyAlignment="1" applyProtection="1">
      <alignment horizontal="center" vertical="center" wrapText="1"/>
      <protection hidden="1"/>
    </xf>
    <xf numFmtId="0" fontId="2" fillId="11" borderId="4" xfId="0" applyFont="1" applyFill="1" applyBorder="1" applyAlignment="1" applyProtection="1">
      <alignment horizontal="center" vertical="center" wrapText="1"/>
      <protection hidden="1"/>
    </xf>
    <xf numFmtId="0" fontId="2" fillId="11" borderId="31" xfId="0" applyFont="1" applyFill="1" applyBorder="1" applyAlignment="1" applyProtection="1">
      <alignment horizontal="center" vertical="center" wrapText="1"/>
      <protection hidden="1"/>
    </xf>
    <xf numFmtId="0" fontId="2" fillId="11" borderId="44" xfId="0" applyFont="1" applyFill="1" applyBorder="1" applyAlignment="1" applyProtection="1">
      <alignment horizontal="center" vertical="center" wrapText="1"/>
      <protection hidden="1"/>
    </xf>
    <xf numFmtId="0" fontId="2" fillId="11" borderId="28" xfId="0" applyFont="1" applyFill="1" applyBorder="1" applyAlignment="1" applyProtection="1">
      <alignment horizontal="center" vertical="center" wrapText="1"/>
      <protection hidden="1"/>
    </xf>
    <xf numFmtId="0" fontId="2" fillId="11" borderId="30" xfId="0" applyFont="1" applyFill="1" applyBorder="1" applyAlignment="1" applyProtection="1">
      <alignment horizontal="center" vertical="center" wrapText="1"/>
      <protection hidden="1"/>
    </xf>
    <xf numFmtId="0" fontId="0" fillId="11" borderId="35" xfId="2" applyFont="1" applyFill="1" applyBorder="1" applyAlignment="1" applyProtection="1">
      <alignment horizontal="center" vertical="center" wrapText="1"/>
      <protection hidden="1"/>
    </xf>
    <xf numFmtId="0" fontId="0" fillId="11" borderId="4" xfId="2" applyFont="1" applyFill="1" applyBorder="1" applyAlignment="1" applyProtection="1">
      <alignment horizontal="center" vertical="center" wrapText="1"/>
      <protection hidden="1"/>
    </xf>
    <xf numFmtId="0" fontId="0" fillId="11" borderId="31" xfId="2" applyFont="1" applyFill="1" applyBorder="1" applyAlignment="1" applyProtection="1">
      <alignment horizontal="center" vertical="center" wrapText="1"/>
      <protection hidden="1"/>
    </xf>
    <xf numFmtId="0" fontId="2" fillId="4" borderId="35" xfId="2" applyFont="1" applyFill="1" applyBorder="1" applyAlignment="1" applyProtection="1">
      <alignment horizontal="center" vertical="center" wrapText="1"/>
      <protection hidden="1"/>
    </xf>
    <xf numFmtId="0" fontId="2" fillId="4" borderId="4" xfId="2" applyFont="1" applyFill="1" applyBorder="1" applyAlignment="1" applyProtection="1">
      <alignment horizontal="center" vertical="center" wrapText="1"/>
      <protection hidden="1"/>
    </xf>
    <xf numFmtId="0" fontId="2" fillId="4" borderId="31" xfId="2" applyFont="1" applyFill="1" applyBorder="1" applyAlignment="1" applyProtection="1">
      <alignment horizontal="center" vertical="center" wrapText="1"/>
      <protection hidden="1"/>
    </xf>
    <xf numFmtId="0" fontId="0" fillId="4" borderId="5" xfId="0"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4" borderId="37" xfId="0" applyFill="1" applyBorder="1" applyAlignment="1" applyProtection="1">
      <alignment horizontal="center"/>
      <protection hidden="1"/>
    </xf>
    <xf numFmtId="0" fontId="0" fillId="4" borderId="7"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0" fillId="4" borderId="38" xfId="0" applyFill="1" applyBorder="1" applyAlignment="1" applyProtection="1">
      <alignment horizontal="center"/>
      <protection hidden="1"/>
    </xf>
    <xf numFmtId="0" fontId="0" fillId="4" borderId="39" xfId="0" applyFill="1" applyBorder="1" applyAlignment="1" applyProtection="1">
      <alignment horizontal="center"/>
      <protection hidden="1"/>
    </xf>
    <xf numFmtId="0" fontId="11" fillId="4" borderId="41" xfId="2" applyFont="1" applyFill="1" applyBorder="1" applyAlignment="1" applyProtection="1">
      <alignment horizontal="center" vertical="center" wrapText="1"/>
      <protection hidden="1"/>
    </xf>
    <xf numFmtId="0" fontId="11" fillId="4" borderId="42" xfId="2" applyFont="1" applyFill="1" applyBorder="1" applyAlignment="1" applyProtection="1">
      <alignment horizontal="center" vertical="center" wrapText="1"/>
      <protection hidden="1"/>
    </xf>
    <xf numFmtId="0" fontId="11" fillId="4" borderId="43" xfId="2" applyFont="1" applyFill="1" applyBorder="1" applyAlignment="1" applyProtection="1">
      <alignment horizontal="center" vertical="center" wrapText="1"/>
      <protection hidden="1"/>
    </xf>
    <xf numFmtId="0" fontId="2" fillId="19" borderId="44" xfId="2" applyFont="1" applyFill="1" applyBorder="1" applyAlignment="1" applyProtection="1">
      <alignment horizontal="center" vertical="center"/>
      <protection hidden="1"/>
    </xf>
    <xf numFmtId="0" fontId="2" fillId="19" borderId="28" xfId="2" applyFont="1" applyFill="1" applyBorder="1" applyAlignment="1" applyProtection="1">
      <alignment horizontal="center" vertical="center"/>
      <protection hidden="1"/>
    </xf>
    <xf numFmtId="0" fontId="2" fillId="19" borderId="24" xfId="2" applyFont="1" applyFill="1" applyBorder="1" applyAlignment="1" applyProtection="1">
      <alignment horizontal="center" vertical="center"/>
      <protection hidden="1"/>
    </xf>
    <xf numFmtId="0" fontId="2" fillId="19" borderId="35" xfId="2" applyFont="1" applyFill="1" applyBorder="1" applyAlignment="1" applyProtection="1">
      <alignment horizontal="center" vertical="center"/>
      <protection hidden="1"/>
    </xf>
    <xf numFmtId="0" fontId="2" fillId="19" borderId="4" xfId="2" applyFont="1" applyFill="1" applyBorder="1" applyAlignment="1" applyProtection="1">
      <alignment horizontal="center" vertical="center"/>
      <protection hidden="1"/>
    </xf>
    <xf numFmtId="0" fontId="2" fillId="19" borderId="8" xfId="2" applyFont="1" applyFill="1" applyBorder="1" applyAlignment="1" applyProtection="1">
      <alignment horizontal="center" vertical="center"/>
      <protection hidden="1"/>
    </xf>
    <xf numFmtId="0" fontId="2" fillId="19" borderId="35" xfId="0" applyFont="1" applyFill="1" applyBorder="1" applyAlignment="1" applyProtection="1">
      <alignment horizontal="center"/>
      <protection hidden="1"/>
    </xf>
    <xf numFmtId="0" fontId="2" fillId="19" borderId="45" xfId="0" applyFont="1" applyFill="1" applyBorder="1" applyAlignment="1" applyProtection="1">
      <alignment horizontal="center"/>
      <protection hidden="1"/>
    </xf>
    <xf numFmtId="0" fontId="2" fillId="19" borderId="4" xfId="0" applyFont="1" applyFill="1" applyBorder="1" applyAlignment="1" applyProtection="1">
      <alignment horizontal="center" vertical="center"/>
      <protection hidden="1"/>
    </xf>
    <xf numFmtId="0" fontId="11" fillId="4" borderId="35" xfId="0" applyNumberFormat="1" applyFont="1" applyFill="1" applyBorder="1" applyAlignment="1" applyProtection="1">
      <alignment horizontal="center" vertical="center" wrapText="1"/>
      <protection hidden="1"/>
    </xf>
    <xf numFmtId="0" fontId="11" fillId="4" borderId="45" xfId="0" applyNumberFormat="1" applyFont="1" applyFill="1" applyBorder="1" applyAlignment="1" applyProtection="1">
      <alignment horizontal="center" vertical="center" wrapText="1"/>
      <protection hidden="1"/>
    </xf>
    <xf numFmtId="0" fontId="25" fillId="19" borderId="66" xfId="0" applyFont="1" applyFill="1" applyBorder="1" applyAlignment="1" applyProtection="1">
      <alignment horizontal="center" vertical="center" wrapText="1"/>
      <protection hidden="1"/>
    </xf>
    <xf numFmtId="0" fontId="25" fillId="19" borderId="6" xfId="0" applyFont="1" applyFill="1" applyBorder="1" applyAlignment="1" applyProtection="1">
      <alignment horizontal="center" vertical="center" wrapText="1"/>
      <protection hidden="1"/>
    </xf>
    <xf numFmtId="0" fontId="25" fillId="19" borderId="63" xfId="0" applyFont="1" applyFill="1" applyBorder="1" applyAlignment="1" applyProtection="1">
      <alignment horizontal="center" vertical="center" wrapText="1"/>
      <protection hidden="1"/>
    </xf>
    <xf numFmtId="0" fontId="25" fillId="19" borderId="67" xfId="0" applyFont="1" applyFill="1" applyBorder="1" applyAlignment="1" applyProtection="1">
      <alignment horizontal="center" vertical="center" wrapText="1"/>
      <protection hidden="1"/>
    </xf>
    <xf numFmtId="0" fontId="25" fillId="19" borderId="0" xfId="0" applyFont="1" applyFill="1" applyBorder="1" applyAlignment="1" applyProtection="1">
      <alignment horizontal="center" vertical="center" wrapText="1"/>
      <protection hidden="1"/>
    </xf>
    <xf numFmtId="0" fontId="25" fillId="19" borderId="11" xfId="0" applyFont="1" applyFill="1" applyBorder="1" applyAlignment="1" applyProtection="1">
      <alignment horizontal="center" vertical="center" wrapText="1"/>
      <protection hidden="1"/>
    </xf>
    <xf numFmtId="0" fontId="2" fillId="19" borderId="72" xfId="0" applyFont="1" applyFill="1" applyBorder="1" applyAlignment="1" applyProtection="1">
      <alignment horizontal="center" vertical="center" wrapText="1"/>
      <protection hidden="1"/>
    </xf>
    <xf numFmtId="0" fontId="2" fillId="19" borderId="42" xfId="0" applyFont="1" applyFill="1" applyBorder="1" applyAlignment="1" applyProtection="1">
      <alignment horizontal="center" vertical="center" wrapText="1"/>
      <protection hidden="1"/>
    </xf>
    <xf numFmtId="0" fontId="2" fillId="19" borderId="73" xfId="0" applyFont="1" applyFill="1" applyBorder="1" applyAlignment="1" applyProtection="1">
      <alignment horizontal="center" vertical="center" wrapText="1"/>
      <protection hidden="1"/>
    </xf>
    <xf numFmtId="0" fontId="2" fillId="19" borderId="32" xfId="0" applyFont="1" applyFill="1" applyBorder="1" applyAlignment="1" applyProtection="1">
      <alignment horizontal="center" vertical="center" wrapText="1"/>
      <protection hidden="1"/>
    </xf>
    <xf numFmtId="0" fontId="2" fillId="19" borderId="29" xfId="0" applyFont="1" applyFill="1" applyBorder="1" applyAlignment="1" applyProtection="1">
      <alignment horizontal="center" vertical="center" wrapText="1"/>
      <protection hidden="1"/>
    </xf>
    <xf numFmtId="0" fontId="11" fillId="12" borderId="35" xfId="0" applyFont="1" applyFill="1" applyBorder="1" applyAlignment="1" applyProtection="1">
      <alignment horizontal="center" vertical="center" wrapText="1"/>
      <protection hidden="1"/>
    </xf>
    <xf numFmtId="0" fontId="11" fillId="12" borderId="33" xfId="0" applyFont="1" applyFill="1" applyBorder="1" applyAlignment="1" applyProtection="1">
      <alignment horizontal="center" vertical="center" wrapText="1"/>
      <protection hidden="1"/>
    </xf>
    <xf numFmtId="0" fontId="11" fillId="12" borderId="45" xfId="0" applyFont="1" applyFill="1" applyBorder="1" applyAlignment="1" applyProtection="1">
      <alignment horizontal="center" vertical="center" wrapText="1"/>
      <protection hidden="1"/>
    </xf>
    <xf numFmtId="0" fontId="11" fillId="12" borderId="29" xfId="0" applyFont="1" applyFill="1" applyBorder="1" applyAlignment="1" applyProtection="1">
      <alignment horizontal="center" vertical="center" wrapText="1"/>
      <protection hidden="1"/>
    </xf>
    <xf numFmtId="0" fontId="11" fillId="4" borderId="5" xfId="2" applyFont="1" applyFill="1" applyBorder="1" applyAlignment="1" applyProtection="1">
      <alignment horizontal="center" vertical="center" wrapText="1"/>
      <protection hidden="1"/>
    </xf>
    <xf numFmtId="0" fontId="11" fillId="4" borderId="6" xfId="2" applyFont="1" applyFill="1" applyBorder="1" applyAlignment="1" applyProtection="1">
      <alignment horizontal="center" vertical="center" wrapText="1"/>
      <protection hidden="1"/>
    </xf>
    <xf numFmtId="0" fontId="11" fillId="4" borderId="37" xfId="2" applyFont="1" applyFill="1" applyBorder="1" applyAlignment="1" applyProtection="1">
      <alignment horizontal="center" vertical="center" wrapText="1"/>
      <protection hidden="1"/>
    </xf>
    <xf numFmtId="0" fontId="12" fillId="4" borderId="5" xfId="0" applyFont="1" applyFill="1" applyBorder="1" applyAlignment="1" applyProtection="1">
      <alignment horizontal="left" vertical="center" wrapText="1"/>
      <protection hidden="1"/>
    </xf>
    <xf numFmtId="0" fontId="12" fillId="4" borderId="6" xfId="0" applyFont="1" applyFill="1" applyBorder="1" applyAlignment="1" applyProtection="1">
      <alignment horizontal="left" vertical="center" wrapText="1"/>
      <protection hidden="1"/>
    </xf>
    <xf numFmtId="0" fontId="12" fillId="4" borderId="37" xfId="0" applyFont="1" applyFill="1" applyBorder="1" applyAlignment="1" applyProtection="1">
      <alignment horizontal="left" vertical="center" wrapText="1"/>
      <protection hidden="1"/>
    </xf>
    <xf numFmtId="0" fontId="11" fillId="4" borderId="26" xfId="0" applyFont="1" applyFill="1" applyBorder="1" applyAlignment="1" applyProtection="1">
      <alignment horizontal="left" vertical="center" wrapText="1"/>
      <protection hidden="1"/>
    </xf>
    <xf numFmtId="0" fontId="11" fillId="4" borderId="10" xfId="0" applyFont="1" applyFill="1" applyBorder="1" applyAlignment="1" applyProtection="1">
      <alignment horizontal="left" vertical="center" wrapText="1"/>
      <protection hidden="1"/>
    </xf>
    <xf numFmtId="0" fontId="11" fillId="4" borderId="9" xfId="0" applyFont="1" applyFill="1" applyBorder="1" applyAlignment="1" applyProtection="1">
      <alignment horizontal="left" vertical="center" wrapText="1"/>
      <protection hidden="1"/>
    </xf>
    <xf numFmtId="0" fontId="11" fillId="4" borderId="67" xfId="0" applyFont="1" applyFill="1" applyBorder="1" applyAlignment="1" applyProtection="1">
      <alignment horizontal="left" vertical="center" wrapText="1"/>
      <protection hidden="1"/>
    </xf>
    <xf numFmtId="0" fontId="11" fillId="4" borderId="24" xfId="0" applyFont="1" applyFill="1" applyBorder="1" applyAlignment="1" applyProtection="1">
      <alignment horizontal="left" vertical="center" wrapText="1"/>
      <protection hidden="1"/>
    </xf>
    <xf numFmtId="0" fontId="11" fillId="4" borderId="70" xfId="0" applyFont="1" applyFill="1" applyBorder="1" applyAlignment="1" applyProtection="1">
      <alignment horizontal="left" vertical="center" wrapText="1"/>
      <protection hidden="1"/>
    </xf>
    <xf numFmtId="0" fontId="10" fillId="11" borderId="32" xfId="0" applyFont="1" applyFill="1" applyBorder="1" applyAlignment="1" applyProtection="1">
      <alignment horizontal="center" vertical="center" wrapText="1"/>
      <protection hidden="1"/>
    </xf>
    <xf numFmtId="0" fontId="10" fillId="11" borderId="9" xfId="0" applyFont="1" applyFill="1" applyBorder="1" applyAlignment="1" applyProtection="1">
      <alignment horizontal="center" vertical="center" wrapText="1"/>
      <protection hidden="1"/>
    </xf>
    <xf numFmtId="0" fontId="10" fillId="11" borderId="46" xfId="0" applyFont="1" applyFill="1" applyBorder="1" applyAlignment="1" applyProtection="1">
      <alignment horizontal="center" vertical="center" wrapText="1"/>
      <protection hidden="1"/>
    </xf>
    <xf numFmtId="0" fontId="15" fillId="0" borderId="64" xfId="0" applyFont="1" applyBorder="1" applyAlignment="1" applyProtection="1">
      <alignment horizontal="left" vertical="center" wrapText="1"/>
      <protection hidden="1"/>
    </xf>
    <xf numFmtId="0" fontId="15" fillId="0" borderId="57" xfId="0" applyFont="1" applyBorder="1" applyAlignment="1" applyProtection="1">
      <alignment horizontal="left" vertical="center" wrapText="1"/>
      <protection hidden="1"/>
    </xf>
    <xf numFmtId="0" fontId="16" fillId="0" borderId="56" xfId="0" applyFont="1" applyBorder="1" applyAlignment="1" applyProtection="1">
      <alignment horizontal="left" vertical="center" wrapText="1"/>
      <protection hidden="1"/>
    </xf>
    <xf numFmtId="0" fontId="16" fillId="0" borderId="57" xfId="0" applyFont="1" applyBorder="1" applyAlignment="1" applyProtection="1">
      <alignment horizontal="left" vertical="center" wrapText="1"/>
      <protection hidden="1"/>
    </xf>
    <xf numFmtId="0" fontId="16" fillId="0" borderId="58" xfId="0" applyFont="1" applyBorder="1" applyAlignment="1" applyProtection="1">
      <alignment horizontal="left" vertical="center" wrapText="1"/>
      <protection hidden="1"/>
    </xf>
    <xf numFmtId="0" fontId="13" fillId="11" borderId="35" xfId="0" applyFont="1" applyFill="1" applyBorder="1" applyAlignment="1" applyProtection="1">
      <alignment horizontal="center" vertical="center"/>
      <protection hidden="1"/>
    </xf>
    <xf numFmtId="0" fontId="13" fillId="11" borderId="4" xfId="0" applyFont="1" applyFill="1" applyBorder="1" applyAlignment="1" applyProtection="1">
      <alignment horizontal="center" vertical="center"/>
      <protection hidden="1"/>
    </xf>
    <xf numFmtId="0" fontId="13" fillId="11" borderId="31" xfId="0" applyFont="1" applyFill="1" applyBorder="1" applyAlignment="1" applyProtection="1">
      <alignment horizontal="center" vertical="center"/>
      <protection hidden="1"/>
    </xf>
    <xf numFmtId="0" fontId="13" fillId="11" borderId="35" xfId="0" applyFont="1" applyFill="1" applyBorder="1" applyAlignment="1" applyProtection="1">
      <alignment horizontal="center" vertical="center" wrapText="1"/>
      <protection hidden="1"/>
    </xf>
    <xf numFmtId="0" fontId="13" fillId="11" borderId="4" xfId="0" applyFont="1" applyFill="1" applyBorder="1" applyAlignment="1" applyProtection="1">
      <alignment horizontal="center" vertical="center" wrapText="1"/>
      <protection hidden="1"/>
    </xf>
    <xf numFmtId="0" fontId="13" fillId="11" borderId="31" xfId="0" applyFont="1" applyFill="1" applyBorder="1" applyAlignment="1" applyProtection="1">
      <alignment horizontal="center" vertical="center" wrapText="1"/>
      <protection hidden="1"/>
    </xf>
    <xf numFmtId="0" fontId="12" fillId="11" borderId="35" xfId="2" applyFont="1" applyFill="1" applyBorder="1" applyAlignment="1" applyProtection="1">
      <alignment horizontal="center" vertical="center" wrapText="1"/>
      <protection hidden="1"/>
    </xf>
    <xf numFmtId="0" fontId="12" fillId="11" borderId="4" xfId="2" applyFont="1" applyFill="1" applyBorder="1" applyAlignment="1" applyProtection="1">
      <alignment horizontal="center" vertical="center" wrapText="1"/>
      <protection hidden="1"/>
    </xf>
    <xf numFmtId="0" fontId="12" fillId="11" borderId="31" xfId="2" applyFont="1" applyFill="1" applyBorder="1" applyAlignment="1" applyProtection="1">
      <alignment horizontal="center" vertical="center" wrapText="1"/>
      <protection hidden="1"/>
    </xf>
    <xf numFmtId="0" fontId="10" fillId="11" borderId="44" xfId="0" applyFont="1" applyFill="1" applyBorder="1" applyAlignment="1" applyProtection="1">
      <alignment horizontal="center" vertical="center" wrapText="1"/>
      <protection hidden="1"/>
    </xf>
    <xf numFmtId="0" fontId="10" fillId="11" borderId="28" xfId="0" applyFont="1" applyFill="1" applyBorder="1" applyAlignment="1" applyProtection="1">
      <alignment horizontal="center" vertical="center" wrapText="1"/>
      <protection hidden="1"/>
    </xf>
    <xf numFmtId="0" fontId="10" fillId="11" borderId="30" xfId="0" applyFont="1" applyFill="1" applyBorder="1" applyAlignment="1" applyProtection="1">
      <alignment horizontal="center" vertical="center" wrapText="1"/>
      <protection hidden="1"/>
    </xf>
    <xf numFmtId="0" fontId="10" fillId="11" borderId="35" xfId="0" applyFont="1" applyFill="1" applyBorder="1" applyAlignment="1" applyProtection="1">
      <alignment horizontal="center" vertical="center" wrapText="1"/>
      <protection hidden="1"/>
    </xf>
    <xf numFmtId="0" fontId="10" fillId="11" borderId="4" xfId="0" applyFont="1" applyFill="1" applyBorder="1" applyAlignment="1" applyProtection="1">
      <alignment horizontal="center" vertical="center" wrapText="1"/>
      <protection hidden="1"/>
    </xf>
    <xf numFmtId="0" fontId="10" fillId="11" borderId="31" xfId="0" applyFont="1" applyFill="1" applyBorder="1" applyAlignment="1" applyProtection="1">
      <alignment horizontal="center" vertical="center" wrapText="1"/>
      <protection hidden="1"/>
    </xf>
    <xf numFmtId="0" fontId="10" fillId="19" borderId="32" xfId="2" applyFont="1" applyFill="1" applyBorder="1" applyAlignment="1" applyProtection="1">
      <alignment horizontal="center" vertical="center"/>
      <protection hidden="1"/>
    </xf>
    <xf numFmtId="0" fontId="10" fillId="19" borderId="9" xfId="2" applyFont="1" applyFill="1" applyBorder="1" applyAlignment="1" applyProtection="1">
      <alignment horizontal="center" vertical="center"/>
      <protection hidden="1"/>
    </xf>
    <xf numFmtId="0" fontId="10" fillId="4" borderId="52" xfId="2" applyFont="1" applyFill="1" applyBorder="1" applyAlignment="1" applyProtection="1">
      <alignment horizontal="center" vertical="center" wrapText="1"/>
      <protection hidden="1"/>
    </xf>
    <xf numFmtId="0" fontId="10" fillId="4" borderId="53" xfId="2" applyFont="1" applyFill="1" applyBorder="1" applyAlignment="1" applyProtection="1">
      <alignment horizontal="center" vertical="center" wrapText="1"/>
      <protection hidden="1"/>
    </xf>
    <xf numFmtId="0" fontId="10" fillId="4" borderId="72" xfId="2" applyFont="1" applyFill="1" applyBorder="1" applyAlignment="1" applyProtection="1">
      <alignment horizontal="center" vertical="center" wrapText="1"/>
      <protection hidden="1"/>
    </xf>
    <xf numFmtId="0" fontId="10" fillId="4" borderId="54" xfId="2" applyFont="1" applyFill="1" applyBorder="1" applyAlignment="1" applyProtection="1">
      <alignment horizontal="center" vertical="center" wrapText="1"/>
      <protection hidden="1"/>
    </xf>
    <xf numFmtId="0" fontId="13" fillId="4" borderId="44" xfId="0" applyFont="1" applyFill="1" applyBorder="1" applyAlignment="1" applyProtection="1">
      <alignment horizontal="center"/>
      <protection hidden="1"/>
    </xf>
    <xf numFmtId="0" fontId="13" fillId="4" borderId="35" xfId="0" applyFont="1" applyFill="1" applyBorder="1" applyAlignment="1" applyProtection="1">
      <alignment horizontal="center"/>
      <protection hidden="1"/>
    </xf>
    <xf numFmtId="0" fontId="13" fillId="4" borderId="33" xfId="0" applyFont="1" applyFill="1" applyBorder="1" applyAlignment="1" applyProtection="1">
      <alignment horizontal="center"/>
      <protection hidden="1"/>
    </xf>
    <xf numFmtId="0" fontId="13" fillId="4" borderId="45" xfId="0" applyFont="1" applyFill="1" applyBorder="1" applyAlignment="1" applyProtection="1">
      <alignment horizontal="center"/>
      <protection hidden="1"/>
    </xf>
    <xf numFmtId="0" fontId="13" fillId="4" borderId="26" xfId="0" applyFont="1" applyFill="1" applyBorder="1" applyAlignment="1" applyProtection="1">
      <alignment horizontal="center"/>
      <protection hidden="1"/>
    </xf>
    <xf numFmtId="0" fontId="13" fillId="4" borderId="10" xfId="0" applyFont="1" applyFill="1" applyBorder="1" applyAlignment="1" applyProtection="1">
      <alignment horizontal="center"/>
      <protection hidden="1"/>
    </xf>
    <xf numFmtId="0" fontId="13" fillId="4" borderId="71" xfId="0" applyFont="1" applyFill="1" applyBorder="1" applyAlignment="1" applyProtection="1">
      <alignment horizontal="center"/>
      <protection hidden="1"/>
    </xf>
    <xf numFmtId="0" fontId="13" fillId="4" borderId="27" xfId="0" applyFont="1" applyFill="1" applyBorder="1" applyAlignment="1" applyProtection="1">
      <alignment horizontal="center"/>
      <protection hidden="1"/>
    </xf>
    <xf numFmtId="0" fontId="13" fillId="4" borderId="28" xfId="0" applyFont="1" applyFill="1" applyBorder="1" applyAlignment="1" applyProtection="1">
      <alignment horizontal="center"/>
      <protection hidden="1"/>
    </xf>
    <xf numFmtId="0" fontId="13" fillId="4" borderId="4" xfId="0" applyFont="1" applyFill="1" applyBorder="1" applyAlignment="1" applyProtection="1">
      <alignment horizontal="center"/>
      <protection hidden="1"/>
    </xf>
    <xf numFmtId="0" fontId="13" fillId="4" borderId="1" xfId="0" applyFont="1" applyFill="1" applyBorder="1" applyAlignment="1" applyProtection="1">
      <alignment horizontal="center"/>
      <protection hidden="1"/>
    </xf>
    <xf numFmtId="0" fontId="13" fillId="4" borderId="29" xfId="0" applyFont="1" applyFill="1" applyBorder="1" applyAlignment="1" applyProtection="1">
      <alignment horizontal="center"/>
      <protection hidden="1"/>
    </xf>
    <xf numFmtId="0" fontId="13" fillId="4" borderId="24"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0" xfId="0" applyFont="1" applyFill="1" applyBorder="1" applyAlignment="1" applyProtection="1">
      <alignment horizontal="center"/>
      <protection hidden="1"/>
    </xf>
    <xf numFmtId="0" fontId="13" fillId="4" borderId="25" xfId="0" applyFont="1" applyFill="1" applyBorder="1" applyAlignment="1" applyProtection="1">
      <alignment horizontal="center"/>
      <protection hidden="1"/>
    </xf>
    <xf numFmtId="0" fontId="10" fillId="19" borderId="35" xfId="2" applyFont="1" applyFill="1" applyBorder="1" applyAlignment="1" applyProtection="1">
      <alignment horizontal="center" vertical="center"/>
      <protection hidden="1"/>
    </xf>
    <xf numFmtId="0" fontId="10" fillId="19" borderId="8" xfId="2" applyFont="1" applyFill="1" applyBorder="1" applyAlignment="1" applyProtection="1">
      <alignment horizontal="center" vertical="center"/>
      <protection hidden="1"/>
    </xf>
    <xf numFmtId="0" fontId="10" fillId="19" borderId="35" xfId="0" applyFont="1" applyFill="1" applyBorder="1" applyAlignment="1" applyProtection="1">
      <alignment horizontal="center" vertical="center"/>
      <protection hidden="1"/>
    </xf>
    <xf numFmtId="0" fontId="10" fillId="19" borderId="8" xfId="0" applyFont="1" applyFill="1" applyBorder="1" applyAlignment="1" applyProtection="1">
      <alignment horizontal="center" vertical="center"/>
      <protection hidden="1"/>
    </xf>
    <xf numFmtId="0" fontId="10" fillId="19" borderId="44" xfId="2" applyFont="1" applyFill="1" applyBorder="1" applyAlignment="1" applyProtection="1">
      <alignment horizontal="center" vertical="center"/>
      <protection hidden="1"/>
    </xf>
    <xf numFmtId="0" fontId="10" fillId="19" borderId="24" xfId="2" applyFont="1" applyFill="1" applyBorder="1" applyAlignment="1" applyProtection="1">
      <alignment horizontal="center" vertical="center"/>
      <protection hidden="1"/>
    </xf>
    <xf numFmtId="0" fontId="10" fillId="19" borderId="35" xfId="2" applyFont="1" applyFill="1" applyBorder="1" applyAlignment="1" applyProtection="1">
      <alignment horizontal="center" vertical="center" wrapText="1"/>
      <protection hidden="1"/>
    </xf>
    <xf numFmtId="0" fontId="10" fillId="19" borderId="8" xfId="2" applyFont="1" applyFill="1" applyBorder="1" applyAlignment="1" applyProtection="1">
      <alignment horizontal="center" vertical="center" wrapText="1"/>
      <protection hidden="1"/>
    </xf>
    <xf numFmtId="0" fontId="15" fillId="0" borderId="10" xfId="0" applyFont="1" applyFill="1" applyBorder="1" applyAlignment="1" applyProtection="1">
      <alignment horizontal="left" vertical="center" wrapText="1"/>
      <protection hidden="1"/>
    </xf>
    <xf numFmtId="0" fontId="15" fillId="0" borderId="71" xfId="0" applyFont="1" applyFill="1" applyBorder="1" applyAlignment="1" applyProtection="1">
      <alignment horizontal="left" vertical="center" wrapText="1"/>
      <protection hidden="1"/>
    </xf>
    <xf numFmtId="0" fontId="15" fillId="0" borderId="27" xfId="0" applyFont="1" applyFill="1" applyBorder="1" applyAlignment="1" applyProtection="1">
      <alignment horizontal="left" vertical="center" wrapText="1"/>
      <protection hidden="1"/>
    </xf>
    <xf numFmtId="0" fontId="10" fillId="19" borderId="66" xfId="2" applyFont="1" applyFill="1" applyBorder="1" applyAlignment="1" applyProtection="1">
      <alignment horizontal="center" vertical="center" wrapText="1"/>
      <protection hidden="1"/>
    </xf>
    <xf numFmtId="0" fontId="10" fillId="19" borderId="6" xfId="2"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0" fontId="11" fillId="4" borderId="66" xfId="0" applyFont="1" applyFill="1" applyBorder="1" applyAlignment="1" applyProtection="1">
      <alignment horizontal="center" vertical="center"/>
      <protection hidden="1"/>
    </xf>
    <xf numFmtId="0" fontId="11" fillId="4" borderId="67" xfId="0" applyFont="1" applyFill="1" applyBorder="1" applyAlignment="1" applyProtection="1">
      <alignment horizontal="center" vertical="center"/>
      <protection hidden="1"/>
    </xf>
    <xf numFmtId="0" fontId="11" fillId="4" borderId="74" xfId="0" applyFont="1" applyFill="1" applyBorder="1" applyAlignment="1" applyProtection="1">
      <alignment horizontal="center" vertical="center"/>
      <protection hidden="1"/>
    </xf>
    <xf numFmtId="0" fontId="17" fillId="19" borderId="45" xfId="0" applyFont="1" applyFill="1" applyBorder="1" applyAlignment="1" applyProtection="1">
      <alignment horizontal="center" vertical="center" wrapText="1"/>
      <protection hidden="1"/>
    </xf>
    <xf numFmtId="0" fontId="17" fillId="19" borderId="29" xfId="0" applyFont="1" applyFill="1" applyBorder="1" applyAlignment="1" applyProtection="1">
      <alignment horizontal="center" vertical="center" wrapText="1"/>
      <protection hidden="1"/>
    </xf>
    <xf numFmtId="0" fontId="18" fillId="0" borderId="4" xfId="0" applyNumberFormat="1" applyFont="1" applyFill="1" applyBorder="1" applyAlignment="1" applyProtection="1">
      <alignment horizontal="center" vertical="center" wrapText="1"/>
      <protection hidden="1"/>
    </xf>
    <xf numFmtId="0" fontId="18" fillId="0" borderId="28" xfId="0" applyNumberFormat="1" applyFont="1" applyFill="1" applyBorder="1" applyAlignment="1" applyProtection="1">
      <alignment horizontal="center" vertical="center" wrapText="1"/>
      <protection hidden="1"/>
    </xf>
    <xf numFmtId="0" fontId="17" fillId="19" borderId="44" xfId="0" applyFont="1" applyFill="1" applyBorder="1" applyAlignment="1" applyProtection="1">
      <alignment horizontal="center" vertical="center"/>
      <protection hidden="1"/>
    </xf>
    <xf numFmtId="0" fontId="17" fillId="19" borderId="35" xfId="0" applyFont="1" applyFill="1" applyBorder="1" applyAlignment="1" applyProtection="1">
      <alignment horizontal="center" vertical="center"/>
      <protection hidden="1"/>
    </xf>
    <xf numFmtId="0" fontId="17" fillId="19" borderId="33" xfId="0" applyFont="1" applyFill="1" applyBorder="1" applyAlignment="1" applyProtection="1">
      <alignment horizontal="center" vertical="center"/>
      <protection hidden="1"/>
    </xf>
    <xf numFmtId="0" fontId="17" fillId="19" borderId="65" xfId="0" applyFont="1" applyFill="1" applyBorder="1" applyAlignment="1" applyProtection="1">
      <alignment horizontal="center" vertical="center"/>
      <protection hidden="1"/>
    </xf>
    <xf numFmtId="0" fontId="17" fillId="19" borderId="22" xfId="0" applyFont="1" applyFill="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11" fillId="4" borderId="33" xfId="2" applyFont="1" applyFill="1" applyBorder="1" applyAlignment="1" applyProtection="1">
      <alignment horizontal="center" vertical="center" wrapText="1"/>
      <protection hidden="1"/>
    </xf>
    <xf numFmtId="0" fontId="11" fillId="4" borderId="22" xfId="2" applyFont="1" applyFill="1" applyBorder="1" applyAlignment="1" applyProtection="1">
      <alignment horizontal="center" vertical="center" wrapText="1"/>
      <protection hidden="1"/>
    </xf>
    <xf numFmtId="0" fontId="11" fillId="4" borderId="23" xfId="2" applyFont="1" applyFill="1" applyBorder="1" applyAlignment="1" applyProtection="1">
      <alignment horizontal="center" vertical="center" wrapText="1"/>
      <protection hidden="1"/>
    </xf>
    <xf numFmtId="0" fontId="12" fillId="4" borderId="8" xfId="0" applyFont="1" applyFill="1" applyBorder="1" applyAlignment="1" applyProtection="1">
      <alignment horizontal="left" vertical="center" wrapText="1"/>
      <protection hidden="1"/>
    </xf>
    <xf numFmtId="0" fontId="12" fillId="4" borderId="70" xfId="0" applyFont="1" applyFill="1" applyBorder="1" applyAlignment="1" applyProtection="1">
      <alignment horizontal="left" vertical="center" wrapText="1"/>
      <protection hidden="1"/>
    </xf>
    <xf numFmtId="0" fontId="12" fillId="4" borderId="25" xfId="0" applyFont="1" applyFill="1" applyBorder="1" applyAlignment="1" applyProtection="1">
      <alignment horizontal="left" vertical="center" wrapText="1"/>
      <protection hidden="1"/>
    </xf>
    <xf numFmtId="0" fontId="24" fillId="4" borderId="59" xfId="0" applyFont="1" applyFill="1" applyBorder="1" applyAlignment="1" applyProtection="1">
      <alignment horizontal="center" vertical="center" wrapText="1"/>
      <protection hidden="1"/>
    </xf>
    <xf numFmtId="0" fontId="24" fillId="4" borderId="2" xfId="0" applyFont="1" applyFill="1" applyBorder="1" applyAlignment="1" applyProtection="1">
      <alignment horizontal="center" vertical="center" wrapText="1"/>
      <protection hidden="1"/>
    </xf>
    <xf numFmtId="0" fontId="18" fillId="0" borderId="24" xfId="0" applyNumberFormat="1" applyFont="1" applyFill="1" applyBorder="1" applyAlignment="1" applyProtection="1">
      <alignment horizontal="center" vertical="center" wrapText="1"/>
      <protection hidden="1"/>
    </xf>
    <xf numFmtId="0" fontId="18" fillId="0" borderId="8" xfId="0" applyNumberFormat="1" applyFont="1" applyFill="1" applyBorder="1" applyAlignment="1" applyProtection="1">
      <alignment horizontal="center" vertical="center" wrapText="1"/>
      <protection hidden="1"/>
    </xf>
  </cellXfs>
  <cellStyles count="5">
    <cellStyle name="Millares 2" xfId="1"/>
    <cellStyle name="Normal" xfId="0" builtinId="0"/>
    <cellStyle name="Normal 2" xfId="2"/>
    <cellStyle name="Normal 2 2" xfId="4"/>
    <cellStyle name="Porcentual 2" xfId="3"/>
  </cellStyles>
  <dxfs count="50">
    <dxf>
      <fill>
        <gradientFill degree="315">
          <stop position="0">
            <color theme="0"/>
          </stop>
          <stop position="1">
            <color rgb="FFC00000"/>
          </stop>
        </gradient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F0"/>
        </patternFill>
      </fill>
    </dxf>
    <dxf>
      <fill>
        <patternFill>
          <bgColor rgb="FFFF6600"/>
        </patternFill>
      </fill>
    </dxf>
    <dxf>
      <fill>
        <patternFill>
          <bgColor rgb="FFFFFF00"/>
        </patternFill>
      </fill>
    </dxf>
    <dxf>
      <fill>
        <gradientFill degree="315">
          <stop position="0">
            <color theme="0"/>
          </stop>
          <stop position="1">
            <color rgb="FFC00000"/>
          </stop>
        </gradient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FF00"/>
        </patternFill>
      </fill>
    </dxf>
    <dxf>
      <fill>
        <patternFill>
          <bgColor rgb="FFFF66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F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
      <fill>
        <patternFill>
          <bgColor rgb="FFFF0000"/>
        </patternFill>
      </fill>
    </dxf>
    <dxf>
      <fill>
        <patternFill>
          <bgColor rgb="FF00B050"/>
        </patternFill>
      </fill>
    </dxf>
    <dxf>
      <fill>
        <patternFill>
          <bgColor rgb="FFFF66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23B8D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66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811E-2"/>
          <c:y val="4.615391549566631E-2"/>
          <c:w val="0.87589498806682575"/>
          <c:h val="0.85846282821939335"/>
        </c:manualLayout>
      </c:layout>
      <c:scatterChart>
        <c:scatterStyle val="lineMarker"/>
        <c:varyColors val="0"/>
        <c:ser>
          <c:idx val="0"/>
          <c:order val="0"/>
          <c:tx>
            <c:strRef>
              <c:f>[1]GRAFICA!$M$15</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43"/>
                  <c:y val="4.7517751455162592E-2"/>
                </c:manualLayout>
              </c:layout>
              <c:tx>
                <c:rich>
                  <a:bodyPr/>
                  <a:lstStyle/>
                  <a:p>
                    <a:r>
                      <a:rPr lang="es-CO"/>
                      <a:t>R1</a:t>
                    </a:r>
                  </a:p>
                </c:rich>
              </c:tx>
              <c:dLblPos val="r"/>
              <c:showLegendKey val="0"/>
              <c:showVal val="0"/>
              <c:showCatName val="0"/>
              <c:showSerName val="0"/>
              <c:showPercent val="0"/>
              <c:showBubbleSize val="0"/>
              <c:extLst>
                <c:ext xmlns:c15="http://schemas.microsoft.com/office/drawing/2012/chart" uri="{CE6537A1-D6FC-4f65-9D91-7224C49458BB}"/>
              </c:extLst>
            </c:dLbl>
            <c:dLbl>
              <c:idx val="1"/>
              <c:layout>
                <c:manualLayout>
                  <c:x val="-0.23174211815408521"/>
                  <c:y val="0.13674871243780307"/>
                </c:manualLayout>
              </c:layout>
              <c:tx>
                <c:rich>
                  <a:bodyPr/>
                  <a:lstStyle/>
                  <a:p>
                    <a:r>
                      <a:rPr lang="es-CO"/>
                      <a:t>R2</a:t>
                    </a:r>
                  </a:p>
                </c:rich>
              </c:tx>
              <c:dLblPos val="r"/>
              <c:showLegendKey val="0"/>
              <c:showVal val="0"/>
              <c:showCatName val="0"/>
              <c:showSerName val="0"/>
              <c:showPercent val="0"/>
              <c:showBubbleSize val="0"/>
              <c:extLst>
                <c:ext xmlns:c15="http://schemas.microsoft.com/office/drawing/2012/chart" uri="{CE6537A1-D6FC-4f65-9D91-7224C49458BB}"/>
              </c:extLst>
            </c:dLbl>
            <c:dLbl>
              <c:idx val="2"/>
              <c:layout>
                <c:manualLayout>
                  <c:x val="-0.23412875299895375"/>
                  <c:y val="0.19521028104129506"/>
                </c:manualLayout>
              </c:layout>
              <c:tx>
                <c:rich>
                  <a:bodyPr/>
                  <a:lstStyle/>
                  <a:p>
                    <a:r>
                      <a:rPr lang="es-CO"/>
                      <a:t>R3</a:t>
                    </a:r>
                  </a:p>
                </c:rich>
              </c:tx>
              <c:dLblPos val="r"/>
              <c:showLegendKey val="0"/>
              <c:showVal val="0"/>
              <c:showCatName val="0"/>
              <c:showSerName val="0"/>
              <c:showPercent val="0"/>
              <c:showBubbleSize val="0"/>
              <c:extLst>
                <c:ext xmlns:c15="http://schemas.microsoft.com/office/drawing/2012/chart" uri="{CE6537A1-D6FC-4f65-9D91-7224C49458BB}"/>
              </c:extLst>
            </c:dLbl>
            <c:dLbl>
              <c:idx val="3"/>
              <c:layout>
                <c:manualLayout>
                  <c:x val="-0.23412875299895375"/>
                  <c:y val="9.6748594650539976E-2"/>
                </c:manualLayout>
              </c:layout>
              <c:tx>
                <c:rich>
                  <a:bodyPr/>
                  <a:lstStyle/>
                  <a:p>
                    <a:r>
                      <a:rPr lang="es-CO"/>
                      <a:t>R4</a:t>
                    </a:r>
                  </a:p>
                </c:rich>
              </c:tx>
              <c:dLblPos val="r"/>
              <c:showLegendKey val="0"/>
              <c:showVal val="0"/>
              <c:showCatName val="0"/>
              <c:showSerName val="0"/>
              <c:showPercent val="0"/>
              <c:showBubbleSize val="0"/>
              <c:extLst>
                <c:ext xmlns:c15="http://schemas.microsoft.com/office/drawing/2012/chart" uri="{CE6537A1-D6FC-4f65-9D91-7224C49458BB}"/>
              </c:extLst>
            </c:dLbl>
            <c:dLbl>
              <c:idx val="4"/>
              <c:layout>
                <c:manualLayout>
                  <c:x val="-0.14757371319038584"/>
                  <c:y val="0.13674884477992424"/>
                </c:manualLayout>
              </c:layout>
              <c:tx>
                <c:rich>
                  <a:bodyPr/>
                  <a:lstStyle/>
                  <a:p>
                    <a:r>
                      <a:rPr lang="es-CO"/>
                      <a:t>R5</a:t>
                    </a:r>
                  </a:p>
                </c:rich>
              </c:tx>
              <c:dLblPos val="r"/>
              <c:showLegendKey val="0"/>
              <c:showVal val="0"/>
              <c:showCatName val="0"/>
              <c:showSerName val="0"/>
              <c:showPercent val="0"/>
              <c:showBubbleSize val="0"/>
              <c:extLst>
                <c:ext xmlns:c15="http://schemas.microsoft.com/office/drawing/2012/chart" uri="{CE6537A1-D6FC-4f65-9D91-7224C49458BB}"/>
              </c:extLst>
            </c:dLbl>
            <c:dLbl>
              <c:idx val="5"/>
              <c:layout>
                <c:manualLayout>
                  <c:x val="-0.22935548330921643"/>
                  <c:y val="0.22905654342913556"/>
                </c:manualLayout>
              </c:layout>
              <c:tx>
                <c:rich>
                  <a:bodyPr/>
                  <a:lstStyle/>
                  <a:p>
                    <a:r>
                      <a:rPr lang="es-CO"/>
                      <a:t>R6</a:t>
                    </a:r>
                  </a:p>
                </c:rich>
              </c:tx>
              <c:dLblPos val="r"/>
              <c:showLegendKey val="0"/>
              <c:showVal val="0"/>
              <c:showCatName val="0"/>
              <c:showSerName val="0"/>
              <c:showPercent val="0"/>
              <c:showBubbleSize val="0"/>
              <c:extLst>
                <c:ext xmlns:c15="http://schemas.microsoft.com/office/drawing/2012/chart" uri="{CE6537A1-D6FC-4f65-9D91-7224C49458BB}"/>
              </c:extLst>
            </c:dLbl>
            <c:dLbl>
              <c:idx val="6"/>
              <c:layout>
                <c:manualLayout>
                  <c:x val="-0.23412875299895375"/>
                  <c:y val="0.11828727858165759"/>
                </c:manualLayout>
              </c:layout>
              <c:tx>
                <c:rich>
                  <a:bodyPr/>
                  <a:lstStyle/>
                  <a:p>
                    <a:r>
                      <a:rPr lang="es-CO"/>
                      <a:t>R7</a:t>
                    </a:r>
                  </a:p>
                </c:rich>
              </c:tx>
              <c:dLblPos val="r"/>
              <c:showLegendKey val="0"/>
              <c:showVal val="0"/>
              <c:showCatName val="0"/>
              <c:showSerName val="0"/>
              <c:showPercent val="0"/>
              <c:showBubbleSize val="0"/>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1050" b="0" i="0" u="none" strike="noStrike" baseline="0">
                    <a:solidFill>
                      <a:srgbClr val="000000"/>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[1]GRAFICA!$L$17:$L$24</c:f>
              <c:numCache>
                <c:formatCode>General</c:formatCode>
                <c:ptCount val="8"/>
                <c:pt idx="0">
                  <c:v>5</c:v>
                </c:pt>
                <c:pt idx="1">
                  <c:v>0</c:v>
                </c:pt>
                <c:pt idx="2">
                  <c:v>0</c:v>
                </c:pt>
                <c:pt idx="3">
                  <c:v>0</c:v>
                </c:pt>
                <c:pt idx="4">
                  <c:v>0</c:v>
                </c:pt>
                <c:pt idx="5">
                  <c:v>0</c:v>
                </c:pt>
                <c:pt idx="6">
                  <c:v>0</c:v>
                </c:pt>
                <c:pt idx="7">
                  <c:v>0</c:v>
                </c:pt>
              </c:numCache>
            </c:numRef>
          </c:xVal>
          <c:yVal>
            <c:numRef>
              <c:f>[1]GRAFICA!$M$17:$M$24</c:f>
              <c:numCache>
                <c:formatCode>General</c:formatCode>
                <c:ptCount val="8"/>
                <c:pt idx="0">
                  <c:v>3</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168266352"/>
        <c:axId val="168266912"/>
      </c:scatterChart>
      <c:valAx>
        <c:axId val="168266352"/>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55"/>
              <c:y val="0.8768177842147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68266912"/>
        <c:crosses val="autoZero"/>
        <c:crossBetween val="midCat"/>
        <c:minorUnit val="0.5"/>
      </c:valAx>
      <c:valAx>
        <c:axId val="168266912"/>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4E-2"/>
              <c:y val="0.33846257875601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68266352"/>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56" r="0.75000000000000056"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61442227695668E-2"/>
          <c:y val="5.5209006566162955E-2"/>
          <c:w val="0.90687877900547653"/>
          <c:h val="0.87604200918863262"/>
        </c:manualLayout>
      </c:layout>
      <c:scatterChart>
        <c:scatterStyle val="lineMarker"/>
        <c:varyColors val="0"/>
        <c:ser>
          <c:idx val="0"/>
          <c:order val="0"/>
          <c:tx>
            <c:strRef>
              <c:f>'Grafica Inherente'!$N$10</c:f>
              <c:strCache>
                <c:ptCount val="1"/>
                <c:pt idx="0">
                  <c:v>Probabilidad (Y)</c:v>
                </c:pt>
              </c:strCache>
            </c:strRef>
          </c:tx>
          <c:spPr>
            <a:ln w="28575">
              <a:noFill/>
            </a:ln>
          </c:spPr>
          <c:marker>
            <c:symbol val="circle"/>
            <c:size val="6"/>
            <c:spPr>
              <a:solidFill>
                <a:schemeClr val="tx1">
                  <a:lumMod val="95000"/>
                  <a:lumOff val="5000"/>
                </a:schemeClr>
              </a:solidFill>
            </c:spPr>
          </c:marker>
          <c:dLbls>
            <c:spPr>
              <a:noFill/>
              <a:ln>
                <a:noFill/>
              </a:ln>
              <a:effectLst/>
            </c:spPr>
            <c:txPr>
              <a:bodyPr/>
              <a:lstStyle/>
              <a:p>
                <a:pPr>
                  <a:defRPr sz="800" b="1"/>
                </a:pPr>
                <a:endParaRPr lang="es-CO"/>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'Grafica Inherente'!$M$11:$M$20</c:f>
              <c:numCache>
                <c:formatCode>General</c:formatCode>
                <c:ptCount val="10"/>
                <c:pt idx="0">
                  <c:v>5</c:v>
                </c:pt>
                <c:pt idx="1">
                  <c:v>3</c:v>
                </c:pt>
                <c:pt idx="2">
                  <c:v>3</c:v>
                </c:pt>
                <c:pt idx="3">
                  <c:v>4</c:v>
                </c:pt>
                <c:pt idx="4">
                  <c:v>4</c:v>
                </c:pt>
                <c:pt idx="5">
                  <c:v>4</c:v>
                </c:pt>
                <c:pt idx="6">
                  <c:v>0</c:v>
                </c:pt>
                <c:pt idx="7">
                  <c:v>0</c:v>
                </c:pt>
                <c:pt idx="8">
                  <c:v>0</c:v>
                </c:pt>
                <c:pt idx="9">
                  <c:v>0</c:v>
                </c:pt>
              </c:numCache>
            </c:numRef>
          </c:xVal>
          <c:yVal>
            <c:numRef>
              <c:f>'Grafica Inherente'!$N$11:$N$20</c:f>
              <c:numCache>
                <c:formatCode>General</c:formatCode>
                <c:ptCount val="10"/>
                <c:pt idx="0">
                  <c:v>3</c:v>
                </c:pt>
                <c:pt idx="1">
                  <c:v>2</c:v>
                </c:pt>
                <c:pt idx="2">
                  <c:v>2</c:v>
                </c:pt>
                <c:pt idx="3">
                  <c:v>3</c:v>
                </c:pt>
                <c:pt idx="4">
                  <c:v>2</c:v>
                </c:pt>
                <c:pt idx="5">
                  <c:v>4</c:v>
                </c:pt>
                <c:pt idx="6">
                  <c:v>0</c:v>
                </c:pt>
                <c:pt idx="7">
                  <c:v>0</c:v>
                </c:pt>
                <c:pt idx="8">
                  <c:v>0</c:v>
                </c:pt>
                <c:pt idx="9">
                  <c:v>0</c:v>
                </c:pt>
              </c:numCache>
            </c:numRef>
          </c:yVal>
          <c:smooth val="0"/>
        </c:ser>
        <c:dLbls>
          <c:showLegendKey val="0"/>
          <c:showVal val="0"/>
          <c:showCatName val="0"/>
          <c:showSerName val="0"/>
          <c:showPercent val="0"/>
          <c:showBubbleSize val="0"/>
        </c:dLbls>
        <c:axId val="242266032"/>
        <c:axId val="242266592"/>
      </c:scatterChart>
      <c:valAx>
        <c:axId val="242266032"/>
        <c:scaling>
          <c:orientation val="minMax"/>
          <c:max val="5"/>
          <c:min val="0"/>
        </c:scaling>
        <c:delete val="0"/>
        <c:axPos val="b"/>
        <c:numFmt formatCode="General" sourceLinked="1"/>
        <c:majorTickMark val="out"/>
        <c:minorTickMark val="none"/>
        <c:tickLblPos val="nextTo"/>
        <c:txPr>
          <a:bodyPr/>
          <a:lstStyle/>
          <a:p>
            <a:pPr>
              <a:defRPr sz="900" b="1" i="0"/>
            </a:pPr>
            <a:endParaRPr lang="es-CO"/>
          </a:p>
        </c:txPr>
        <c:crossAx val="242266592"/>
        <c:crosses val="autoZero"/>
        <c:crossBetween val="midCat"/>
        <c:majorUnit val="1"/>
      </c:valAx>
      <c:valAx>
        <c:axId val="242266592"/>
        <c:scaling>
          <c:orientation val="minMax"/>
          <c:max val="5"/>
          <c:min val="0"/>
        </c:scaling>
        <c:delete val="0"/>
        <c:axPos val="l"/>
        <c:majorGridlines>
          <c:spPr>
            <a:ln>
              <a:noFill/>
            </a:ln>
          </c:spPr>
        </c:majorGridlines>
        <c:numFmt formatCode="General" sourceLinked="1"/>
        <c:majorTickMark val="out"/>
        <c:minorTickMark val="none"/>
        <c:tickLblPos val="nextTo"/>
        <c:txPr>
          <a:bodyPr/>
          <a:lstStyle/>
          <a:p>
            <a:pPr>
              <a:defRPr sz="900" b="1"/>
            </a:pPr>
            <a:endParaRPr lang="es-CO"/>
          </a:p>
        </c:txPr>
        <c:crossAx val="242266032"/>
        <c:crosses val="autoZero"/>
        <c:crossBetween val="midCat"/>
        <c:majorUnit val="1"/>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85680190930811E-2"/>
          <c:y val="4.615391549566631E-2"/>
          <c:w val="0.87589498806682575"/>
          <c:h val="0.85846282821939335"/>
        </c:manualLayout>
      </c:layout>
      <c:scatterChart>
        <c:scatterStyle val="lineMarker"/>
        <c:varyColors val="0"/>
        <c:ser>
          <c:idx val="0"/>
          <c:order val="0"/>
          <c:tx>
            <c:strRef>
              <c:f>[1]GRAFICA!$M$15</c:f>
              <c:strCache>
                <c:ptCount val="1"/>
                <c:pt idx="0">
                  <c:v>Probabilidad (Y)</c:v>
                </c:pt>
              </c:strCache>
            </c:strRef>
          </c:tx>
          <c:spPr>
            <a:ln w="28575">
              <a:noFill/>
            </a:ln>
          </c:spPr>
          <c:marker>
            <c:symbol val="diamond"/>
            <c:size val="5"/>
            <c:spPr>
              <a:solidFill>
                <a:srgbClr val="000080"/>
              </a:solidFill>
              <a:ln>
                <a:solidFill>
                  <a:srgbClr val="000080"/>
                </a:solidFill>
                <a:prstDash val="solid"/>
              </a:ln>
            </c:spPr>
          </c:marker>
          <c:dLbls>
            <c:dLbl>
              <c:idx val="0"/>
              <c:layout>
                <c:manualLayout>
                  <c:x val="-0.22935548330921643"/>
                  <c:y val="4.7517751455162592E-2"/>
                </c:manualLayout>
              </c:layout>
              <c:tx>
                <c:rich>
                  <a:bodyPr/>
                  <a:lstStyle/>
                  <a:p>
                    <a:r>
                      <a:rPr lang="es-CO"/>
                      <a:t>R1</a:t>
                    </a:r>
                  </a:p>
                </c:rich>
              </c:tx>
              <c:dLblPos val="r"/>
              <c:showLegendKey val="0"/>
              <c:showVal val="0"/>
              <c:showCatName val="0"/>
              <c:showSerName val="0"/>
              <c:showPercent val="0"/>
              <c:showBubbleSize val="0"/>
              <c:extLst>
                <c:ext xmlns:c15="http://schemas.microsoft.com/office/drawing/2012/chart" uri="{CE6537A1-D6FC-4f65-9D91-7224C49458BB}"/>
              </c:extLst>
            </c:dLbl>
            <c:dLbl>
              <c:idx val="1"/>
              <c:layout>
                <c:manualLayout>
                  <c:x val="-0.23174211815408521"/>
                  <c:y val="0.13674871243780307"/>
                </c:manualLayout>
              </c:layout>
              <c:tx>
                <c:rich>
                  <a:bodyPr/>
                  <a:lstStyle/>
                  <a:p>
                    <a:r>
                      <a:rPr lang="es-CO"/>
                      <a:t>R2</a:t>
                    </a:r>
                  </a:p>
                </c:rich>
              </c:tx>
              <c:dLblPos val="r"/>
              <c:showLegendKey val="0"/>
              <c:showVal val="0"/>
              <c:showCatName val="0"/>
              <c:showSerName val="0"/>
              <c:showPercent val="0"/>
              <c:showBubbleSize val="0"/>
              <c:extLst>
                <c:ext xmlns:c15="http://schemas.microsoft.com/office/drawing/2012/chart" uri="{CE6537A1-D6FC-4f65-9D91-7224C49458BB}"/>
              </c:extLst>
            </c:dLbl>
            <c:dLbl>
              <c:idx val="2"/>
              <c:layout>
                <c:manualLayout>
                  <c:x val="-0.23412875299895375"/>
                  <c:y val="0.19521028104129506"/>
                </c:manualLayout>
              </c:layout>
              <c:tx>
                <c:rich>
                  <a:bodyPr/>
                  <a:lstStyle/>
                  <a:p>
                    <a:r>
                      <a:rPr lang="es-CO"/>
                      <a:t>R3</a:t>
                    </a:r>
                  </a:p>
                </c:rich>
              </c:tx>
              <c:dLblPos val="r"/>
              <c:showLegendKey val="0"/>
              <c:showVal val="0"/>
              <c:showCatName val="0"/>
              <c:showSerName val="0"/>
              <c:showPercent val="0"/>
              <c:showBubbleSize val="0"/>
              <c:extLst>
                <c:ext xmlns:c15="http://schemas.microsoft.com/office/drawing/2012/chart" uri="{CE6537A1-D6FC-4f65-9D91-7224C49458BB}"/>
              </c:extLst>
            </c:dLbl>
            <c:dLbl>
              <c:idx val="3"/>
              <c:layout>
                <c:manualLayout>
                  <c:x val="-0.23412875299895375"/>
                  <c:y val="9.6748594650539976E-2"/>
                </c:manualLayout>
              </c:layout>
              <c:tx>
                <c:rich>
                  <a:bodyPr/>
                  <a:lstStyle/>
                  <a:p>
                    <a:r>
                      <a:rPr lang="es-CO"/>
                      <a:t>R4</a:t>
                    </a:r>
                  </a:p>
                </c:rich>
              </c:tx>
              <c:dLblPos val="r"/>
              <c:showLegendKey val="0"/>
              <c:showVal val="0"/>
              <c:showCatName val="0"/>
              <c:showSerName val="0"/>
              <c:showPercent val="0"/>
              <c:showBubbleSize val="0"/>
              <c:extLst>
                <c:ext xmlns:c15="http://schemas.microsoft.com/office/drawing/2012/chart" uri="{CE6537A1-D6FC-4f65-9D91-7224C49458BB}"/>
              </c:extLst>
            </c:dLbl>
            <c:dLbl>
              <c:idx val="4"/>
              <c:layout>
                <c:manualLayout>
                  <c:x val="-0.14757371319038584"/>
                  <c:y val="0.13674884477992424"/>
                </c:manualLayout>
              </c:layout>
              <c:tx>
                <c:rich>
                  <a:bodyPr/>
                  <a:lstStyle/>
                  <a:p>
                    <a:r>
                      <a:rPr lang="es-CO"/>
                      <a:t>R5</a:t>
                    </a:r>
                  </a:p>
                </c:rich>
              </c:tx>
              <c:dLblPos val="r"/>
              <c:showLegendKey val="0"/>
              <c:showVal val="0"/>
              <c:showCatName val="0"/>
              <c:showSerName val="0"/>
              <c:showPercent val="0"/>
              <c:showBubbleSize val="0"/>
              <c:extLst>
                <c:ext xmlns:c15="http://schemas.microsoft.com/office/drawing/2012/chart" uri="{CE6537A1-D6FC-4f65-9D91-7224C49458BB}"/>
              </c:extLst>
            </c:dLbl>
            <c:dLbl>
              <c:idx val="5"/>
              <c:layout>
                <c:manualLayout>
                  <c:x val="-0.22935548330921643"/>
                  <c:y val="0.22905654342913556"/>
                </c:manualLayout>
              </c:layout>
              <c:tx>
                <c:rich>
                  <a:bodyPr/>
                  <a:lstStyle/>
                  <a:p>
                    <a:r>
                      <a:rPr lang="es-CO"/>
                      <a:t>R6</a:t>
                    </a:r>
                  </a:p>
                </c:rich>
              </c:tx>
              <c:dLblPos val="r"/>
              <c:showLegendKey val="0"/>
              <c:showVal val="0"/>
              <c:showCatName val="0"/>
              <c:showSerName val="0"/>
              <c:showPercent val="0"/>
              <c:showBubbleSize val="0"/>
              <c:extLst>
                <c:ext xmlns:c15="http://schemas.microsoft.com/office/drawing/2012/chart" uri="{CE6537A1-D6FC-4f65-9D91-7224C49458BB}"/>
              </c:extLst>
            </c:dLbl>
            <c:dLbl>
              <c:idx val="6"/>
              <c:layout>
                <c:manualLayout>
                  <c:x val="-0.23412875299895375"/>
                  <c:y val="0.11828727858165759"/>
                </c:manualLayout>
              </c:layout>
              <c:tx>
                <c:rich>
                  <a:bodyPr/>
                  <a:lstStyle/>
                  <a:p>
                    <a:r>
                      <a:rPr lang="es-CO"/>
                      <a:t>R7</a:t>
                    </a:r>
                  </a:p>
                </c:rich>
              </c:tx>
              <c:dLblPos val="r"/>
              <c:showLegendKey val="0"/>
              <c:showVal val="0"/>
              <c:showCatName val="0"/>
              <c:showSerName val="0"/>
              <c:showPercent val="0"/>
              <c:showBubbleSize val="0"/>
              <c:extLst>
                <c:ext xmlns:c15="http://schemas.microsoft.com/office/drawing/2012/chart" uri="{CE6537A1-D6FC-4f65-9D91-7224C49458BB}"/>
              </c:extLst>
            </c:dLbl>
            <c:dLbl>
              <c:idx val="7"/>
              <c:delete val="1"/>
              <c:extLst>
                <c:ext xmlns:c15="http://schemas.microsoft.com/office/drawing/2012/chart" uri="{CE6537A1-D6FC-4f65-9D91-7224C49458BB}"/>
              </c:extLst>
            </c:dLbl>
            <c:spPr>
              <a:noFill/>
              <a:ln w="25400">
                <a:noFill/>
              </a:ln>
            </c:spPr>
            <c:txPr>
              <a:bodyPr/>
              <a:lstStyle/>
              <a:p>
                <a:pPr>
                  <a:defRPr sz="1050" b="0" i="0" u="none" strike="noStrike" baseline="0">
                    <a:solidFill>
                      <a:srgbClr val="000000"/>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[1]GRAFICA!$L$17:$L$24</c:f>
              <c:numCache>
                <c:formatCode>General</c:formatCode>
                <c:ptCount val="8"/>
                <c:pt idx="0">
                  <c:v>5</c:v>
                </c:pt>
                <c:pt idx="1">
                  <c:v>0</c:v>
                </c:pt>
                <c:pt idx="2">
                  <c:v>0</c:v>
                </c:pt>
                <c:pt idx="3">
                  <c:v>0</c:v>
                </c:pt>
                <c:pt idx="4">
                  <c:v>0</c:v>
                </c:pt>
                <c:pt idx="5">
                  <c:v>0</c:v>
                </c:pt>
                <c:pt idx="6">
                  <c:v>0</c:v>
                </c:pt>
                <c:pt idx="7">
                  <c:v>0</c:v>
                </c:pt>
              </c:numCache>
            </c:numRef>
          </c:xVal>
          <c:yVal>
            <c:numRef>
              <c:f>[1]GRAFICA!$M$17:$M$24</c:f>
              <c:numCache>
                <c:formatCode>General</c:formatCode>
                <c:ptCount val="8"/>
                <c:pt idx="0">
                  <c:v>3</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242271072"/>
        <c:axId val="242271632"/>
      </c:scatterChart>
      <c:valAx>
        <c:axId val="242271072"/>
        <c:scaling>
          <c:orientation val="minMax"/>
          <c:max val="20"/>
        </c:scaling>
        <c:delete val="0"/>
        <c:axPos val="b"/>
        <c:title>
          <c:tx>
            <c:rich>
              <a:bodyPr/>
              <a:lstStyle/>
              <a:p>
                <a:pPr>
                  <a:defRPr sz="800" b="1" i="1" u="none" strike="noStrike" baseline="0">
                    <a:solidFill>
                      <a:srgbClr val="000000"/>
                    </a:solidFill>
                    <a:latin typeface="Arial"/>
                    <a:ea typeface="Arial"/>
                    <a:cs typeface="Arial"/>
                  </a:defRPr>
                </a:pPr>
                <a:r>
                  <a:rPr lang="es-CO"/>
                  <a:t>Impacto</a:t>
                </a:r>
              </a:p>
            </c:rich>
          </c:tx>
          <c:layout>
            <c:manualLayout>
              <c:xMode val="edge"/>
              <c:yMode val="edge"/>
              <c:x val="0.35799514497307555"/>
              <c:y val="0.87681778421477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242271632"/>
        <c:crosses val="autoZero"/>
        <c:crossBetween val="midCat"/>
        <c:minorUnit val="0.5"/>
      </c:valAx>
      <c:valAx>
        <c:axId val="242271632"/>
        <c:scaling>
          <c:orientation val="minMax"/>
          <c:max val="3"/>
        </c:scaling>
        <c:delete val="0"/>
        <c:axPos val="l"/>
        <c:majorGridlines>
          <c:spPr>
            <a:ln w="3175">
              <a:solidFill>
                <a:srgbClr val="339966"/>
              </a:solidFill>
              <a:prstDash val="sysDash"/>
            </a:ln>
          </c:spPr>
        </c:majorGridlines>
        <c:title>
          <c:tx>
            <c:rich>
              <a:bodyPr/>
              <a:lstStyle/>
              <a:p>
                <a:pPr>
                  <a:defRPr sz="800" b="1" i="1" u="none" strike="noStrike" baseline="0">
                    <a:solidFill>
                      <a:srgbClr val="000000"/>
                    </a:solidFill>
                    <a:latin typeface="Arial"/>
                    <a:ea typeface="Arial"/>
                    <a:cs typeface="Arial"/>
                  </a:defRPr>
                </a:pPr>
                <a:r>
                  <a:rPr lang="es-CO"/>
                  <a:t>Probabilidad</a:t>
                </a:r>
              </a:p>
            </c:rich>
          </c:tx>
          <c:layout>
            <c:manualLayout>
              <c:xMode val="edge"/>
              <c:yMode val="edge"/>
              <c:x val="1.193326186339384E-2"/>
              <c:y val="0.33846257875601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242271072"/>
        <c:crosses val="autoZero"/>
        <c:crossBetween val="midCat"/>
        <c:minorUnit val="1"/>
      </c:valAx>
      <c:spPr>
        <a:no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56" r="0.75000000000000056" t="1" header="0" footer="0"/>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61442227695668E-2"/>
          <c:y val="5.5209006566162955E-2"/>
          <c:w val="0.90687877900547653"/>
          <c:h val="0.87604200918863262"/>
        </c:manualLayout>
      </c:layout>
      <c:scatterChart>
        <c:scatterStyle val="lineMarker"/>
        <c:varyColors val="0"/>
        <c:ser>
          <c:idx val="0"/>
          <c:order val="0"/>
          <c:tx>
            <c:strRef>
              <c:f>'Grafica Residual'!$N$10</c:f>
              <c:strCache>
                <c:ptCount val="1"/>
                <c:pt idx="0">
                  <c:v>Probabilidad (Y)</c:v>
                </c:pt>
              </c:strCache>
            </c:strRef>
          </c:tx>
          <c:spPr>
            <a:ln w="28575">
              <a:noFill/>
            </a:ln>
          </c:spPr>
          <c:marker>
            <c:symbol val="circle"/>
            <c:size val="6"/>
            <c:spPr>
              <a:solidFill>
                <a:schemeClr val="tx1">
                  <a:lumMod val="95000"/>
                  <a:lumOff val="5000"/>
                </a:schemeClr>
              </a:solidFill>
            </c:spPr>
          </c:marker>
          <c:dLbls>
            <c:spPr>
              <a:noFill/>
              <a:ln>
                <a:noFill/>
              </a:ln>
              <a:effectLst/>
            </c:spPr>
            <c:txPr>
              <a:bodyPr/>
              <a:lstStyle/>
              <a:p>
                <a:pPr>
                  <a:defRPr sz="800" b="1"/>
                </a:pPr>
                <a:endParaRPr lang="es-CO"/>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'Grafica Residual'!$M$11:$M$20</c:f>
              <c:numCache>
                <c:formatCode>General</c:formatCode>
                <c:ptCount val="10"/>
                <c:pt idx="0">
                  <c:v>5</c:v>
                </c:pt>
                <c:pt idx="1">
                  <c:v>3</c:v>
                </c:pt>
                <c:pt idx="2">
                  <c:v>3</c:v>
                </c:pt>
                <c:pt idx="3">
                  <c:v>4</c:v>
                </c:pt>
                <c:pt idx="4">
                  <c:v>2</c:v>
                </c:pt>
                <c:pt idx="5">
                  <c:v>4</c:v>
                </c:pt>
                <c:pt idx="6">
                  <c:v>0</c:v>
                </c:pt>
                <c:pt idx="7">
                  <c:v>0</c:v>
                </c:pt>
                <c:pt idx="8">
                  <c:v>0</c:v>
                </c:pt>
                <c:pt idx="9">
                  <c:v>0</c:v>
                </c:pt>
              </c:numCache>
            </c:numRef>
          </c:xVal>
          <c:yVal>
            <c:numRef>
              <c:f>'Grafica Residual'!$N$11:$N$20</c:f>
              <c:numCache>
                <c:formatCode>General</c:formatCode>
                <c:ptCount val="10"/>
                <c:pt idx="0">
                  <c:v>1</c:v>
                </c:pt>
                <c:pt idx="1">
                  <c:v>1</c:v>
                </c:pt>
                <c:pt idx="2">
                  <c:v>1</c:v>
                </c:pt>
                <c:pt idx="3">
                  <c:v>2</c:v>
                </c:pt>
                <c:pt idx="4">
                  <c:v>1</c:v>
                </c:pt>
                <c:pt idx="5">
                  <c:v>2</c:v>
                </c:pt>
                <c:pt idx="6">
                  <c:v>0</c:v>
                </c:pt>
                <c:pt idx="7">
                  <c:v>0</c:v>
                </c:pt>
                <c:pt idx="8">
                  <c:v>0</c:v>
                </c:pt>
                <c:pt idx="9">
                  <c:v>0</c:v>
                </c:pt>
              </c:numCache>
            </c:numRef>
          </c:yVal>
          <c:smooth val="0"/>
        </c:ser>
        <c:dLbls>
          <c:showLegendKey val="0"/>
          <c:showVal val="0"/>
          <c:showCatName val="0"/>
          <c:showSerName val="0"/>
          <c:showPercent val="0"/>
          <c:showBubbleSize val="0"/>
        </c:dLbls>
        <c:axId val="242591200"/>
        <c:axId val="242591760"/>
      </c:scatterChart>
      <c:valAx>
        <c:axId val="242591200"/>
        <c:scaling>
          <c:orientation val="minMax"/>
          <c:max val="5"/>
          <c:min val="0"/>
        </c:scaling>
        <c:delete val="0"/>
        <c:axPos val="b"/>
        <c:numFmt formatCode="General" sourceLinked="1"/>
        <c:majorTickMark val="out"/>
        <c:minorTickMark val="none"/>
        <c:tickLblPos val="nextTo"/>
        <c:txPr>
          <a:bodyPr/>
          <a:lstStyle/>
          <a:p>
            <a:pPr>
              <a:defRPr sz="900" b="1" i="0"/>
            </a:pPr>
            <a:endParaRPr lang="es-CO"/>
          </a:p>
        </c:txPr>
        <c:crossAx val="242591760"/>
        <c:crosses val="autoZero"/>
        <c:crossBetween val="midCat"/>
        <c:majorUnit val="1"/>
      </c:valAx>
      <c:valAx>
        <c:axId val="242591760"/>
        <c:scaling>
          <c:orientation val="minMax"/>
          <c:max val="5"/>
          <c:min val="0"/>
        </c:scaling>
        <c:delete val="0"/>
        <c:axPos val="l"/>
        <c:majorGridlines>
          <c:spPr>
            <a:ln>
              <a:noFill/>
            </a:ln>
          </c:spPr>
        </c:majorGridlines>
        <c:numFmt formatCode="General" sourceLinked="1"/>
        <c:majorTickMark val="out"/>
        <c:minorTickMark val="none"/>
        <c:tickLblPos val="nextTo"/>
        <c:txPr>
          <a:bodyPr/>
          <a:lstStyle/>
          <a:p>
            <a:pPr>
              <a:defRPr sz="900" b="1"/>
            </a:pPr>
            <a:endParaRPr lang="es-CO"/>
          </a:p>
        </c:txPr>
        <c:crossAx val="242591200"/>
        <c:crosses val="autoZero"/>
        <c:crossBetween val="midCat"/>
        <c:majorUnit val="1"/>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nalisis del Riesgo'!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435429</xdr:colOff>
      <xdr:row>2</xdr:row>
      <xdr:rowOff>258535</xdr:rowOff>
    </xdr:from>
    <xdr:to>
      <xdr:col>8</xdr:col>
      <xdr:colOff>707572</xdr:colOff>
      <xdr:row>6</xdr:row>
      <xdr:rowOff>204108</xdr:rowOff>
    </xdr:to>
    <xdr:sp macro="" textlink="">
      <xdr:nvSpPr>
        <xdr:cNvPr id="2" name="1 Flecha curvada hacia la izquierda">
          <a:hlinkClick xmlns:r="http://schemas.openxmlformats.org/officeDocument/2006/relationships" r:id="rId1"/>
        </xdr:cNvPr>
        <xdr:cNvSpPr/>
      </xdr:nvSpPr>
      <xdr:spPr bwMode="auto">
        <a:xfrm>
          <a:off x="11987893" y="734785"/>
          <a:ext cx="1047750" cy="1034144"/>
        </a:xfrm>
        <a:prstGeom prst="curvedLeft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endParaRPr>
        </a:p>
        <a:p>
          <a:pPr algn="l"/>
          <a:endPar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endParaRPr>
        </a:p>
        <a:p>
          <a:pPr algn="l"/>
          <a:r>
            <a:rPr lang="es-CO" sz="1100" b="1" cap="none" spc="300">
              <a:ln w="11430" cmpd="sng">
                <a:solidFill>
                  <a:sysClr val="windowText" lastClr="000000"/>
                </a:solidFill>
                <a:prstDash val="solid"/>
                <a:miter lim="800000"/>
              </a:ln>
              <a:solidFill>
                <a:schemeClr val="tx1"/>
              </a:solidFill>
              <a:effectLst>
                <a:glow rad="45500">
                  <a:schemeClr val="accent1">
                    <a:satMod val="220000"/>
                    <a:alpha val="35000"/>
                  </a:schemeClr>
                </a:glow>
              </a:effectLs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125327</xdr:colOff>
      <xdr:row>0</xdr:row>
      <xdr:rowOff>217237</xdr:rowOff>
    </xdr:from>
    <xdr:to>
      <xdr:col>10</xdr:col>
      <xdr:colOff>818814</xdr:colOff>
      <xdr:row>14</xdr:row>
      <xdr:rowOff>217238</xdr:rowOff>
    </xdr:to>
    <xdr:sp macro="" textlink="">
      <xdr:nvSpPr>
        <xdr:cNvPr id="2" name="1 Llamada de nube"/>
        <xdr:cNvSpPr/>
      </xdr:nvSpPr>
      <xdr:spPr bwMode="auto">
        <a:xfrm>
          <a:off x="20503812" y="217237"/>
          <a:ext cx="7101974" cy="3659606"/>
        </a:xfrm>
        <a:prstGeom prst="cloudCallout">
          <a:avLst>
            <a:gd name="adj1" fmla="val -50715"/>
            <a:gd name="adj2" fmla="val 5108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a:t>Preguntas claves para la identificación del riesgo.</a:t>
          </a:r>
        </a:p>
        <a:p>
          <a:pPr algn="l"/>
          <a:r>
            <a:rPr lang="es-CO" sz="1600"/>
            <a:t>¿Qué puede suceder?</a:t>
          </a:r>
        </a:p>
        <a:p>
          <a:pPr algn="l"/>
          <a:r>
            <a:rPr lang="es-CO" sz="1600"/>
            <a:t>¿Cómo puede suceder?</a:t>
          </a:r>
        </a:p>
        <a:p>
          <a:pPr algn="l"/>
          <a:r>
            <a:rPr lang="es-CO" sz="1600"/>
            <a:t>¿Cuándo puedo suceder?</a:t>
          </a:r>
        </a:p>
        <a:p>
          <a:pPr algn="l"/>
          <a:r>
            <a:rPr lang="es-CO" sz="1600"/>
            <a:t>¿Qué consecuencias tendría su materialización?</a:t>
          </a:r>
        </a:p>
        <a:p>
          <a:pPr algn="l"/>
          <a:r>
            <a:rPr lang="es-CO" sz="1600"/>
            <a:t>Es importante observar que en el proceso de identificación del riesgo es posible</a:t>
          </a:r>
        </a:p>
        <a:p>
          <a:pPr algn="l"/>
          <a:r>
            <a:rPr lang="es-CO" sz="1600"/>
            <a:t>establecer más de una causa como factor del riesgo a identificar</a:t>
          </a:r>
        </a:p>
      </xdr:txBody>
    </xdr:sp>
    <xdr:clientData/>
  </xdr:twoCellAnchor>
  <xdr:twoCellAnchor editAs="oneCell">
    <xdr:from>
      <xdr:col>1</xdr:col>
      <xdr:colOff>86589</xdr:colOff>
      <xdr:row>0</xdr:row>
      <xdr:rowOff>194830</xdr:rowOff>
    </xdr:from>
    <xdr:to>
      <xdr:col>6</xdr:col>
      <xdr:colOff>1277216</xdr:colOff>
      <xdr:row>7</xdr:row>
      <xdr:rowOff>216478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485" y="194830"/>
          <a:ext cx="18530458" cy="2143125"/>
        </a:xfrm>
        <a:prstGeom prst="rect">
          <a:avLst/>
        </a:prstGeom>
      </xdr:spPr>
    </xdr:pic>
    <xdr:clientData/>
  </xdr:twoCellAnchor>
  <xdr:twoCellAnchor editAs="oneCell">
    <xdr:from>
      <xdr:col>1</xdr:col>
      <xdr:colOff>75767</xdr:colOff>
      <xdr:row>69</xdr:row>
      <xdr:rowOff>21648</xdr:rowOff>
    </xdr:from>
    <xdr:to>
      <xdr:col>6</xdr:col>
      <xdr:colOff>1374631</xdr:colOff>
      <xdr:row>74</xdr:row>
      <xdr:rowOff>601929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2841" y="48296080"/>
          <a:ext cx="18746932" cy="1792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242793</xdr:colOff>
      <xdr:row>0</xdr:row>
      <xdr:rowOff>130735</xdr:rowOff>
    </xdr:from>
    <xdr:to>
      <xdr:col>22</xdr:col>
      <xdr:colOff>595624</xdr:colOff>
      <xdr:row>14</xdr:row>
      <xdr:rowOff>266358</xdr:rowOff>
    </xdr:to>
    <xdr:sp macro="" textlink="">
      <xdr:nvSpPr>
        <xdr:cNvPr id="4" name="3 Llamada de nube"/>
        <xdr:cNvSpPr/>
      </xdr:nvSpPr>
      <xdr:spPr bwMode="auto">
        <a:xfrm>
          <a:off x="14231469" y="130735"/>
          <a:ext cx="6534743" cy="3628123"/>
        </a:xfrm>
        <a:prstGeom prst="cloudCallout">
          <a:avLst>
            <a:gd name="adj1" fmla="val -50715"/>
            <a:gd name="adj2" fmla="val 51084"/>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a:t>Analisis del Riesgo.</a:t>
          </a:r>
        </a:p>
        <a:p>
          <a:r>
            <a:rPr lang="es-CO" sz="1600">
              <a:effectLst/>
              <a:latin typeface="+mn-lt"/>
              <a:ea typeface="+mn-ea"/>
              <a:cs typeface="+mn-cs"/>
            </a:rPr>
            <a:t>En este punto se busca establecer la probabilidad de ocurrencia del riesgo y sus consecuencias o impacto, con el fin de estimar la zona de riesgo inicial (RIESGO </a:t>
          </a:r>
        </a:p>
        <a:p>
          <a:r>
            <a:rPr lang="es-CO" sz="1600">
              <a:effectLst/>
              <a:latin typeface="+mn-lt"/>
              <a:ea typeface="+mn-ea"/>
              <a:cs typeface="+mn-cs"/>
            </a:rPr>
            <a:t>INHERENTE).</a:t>
          </a:r>
        </a:p>
      </xdr:txBody>
    </xdr:sp>
    <xdr:clientData/>
  </xdr:twoCellAnchor>
  <xdr:twoCellAnchor editAs="oneCell">
    <xdr:from>
      <xdr:col>1</xdr:col>
      <xdr:colOff>161746</xdr:colOff>
      <xdr:row>1</xdr:row>
      <xdr:rowOff>71888</xdr:rowOff>
    </xdr:from>
    <xdr:to>
      <xdr:col>8</xdr:col>
      <xdr:colOff>1347875</xdr:colOff>
      <xdr:row>8</xdr:row>
      <xdr:rowOff>167695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1463" y="215662"/>
          <a:ext cx="13946035" cy="1731231"/>
        </a:xfrm>
        <a:prstGeom prst="rect">
          <a:avLst/>
        </a:prstGeom>
      </xdr:spPr>
    </xdr:pic>
    <xdr:clientData/>
  </xdr:twoCellAnchor>
  <xdr:twoCellAnchor editAs="oneCell">
    <xdr:from>
      <xdr:col>1</xdr:col>
      <xdr:colOff>593067</xdr:colOff>
      <xdr:row>26</xdr:row>
      <xdr:rowOff>233632</xdr:rowOff>
    </xdr:from>
    <xdr:to>
      <xdr:col>11</xdr:col>
      <xdr:colOff>1278442</xdr:colOff>
      <xdr:row>31</xdr:row>
      <xdr:rowOff>67272</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2784" y="15545519"/>
          <a:ext cx="18746932" cy="1792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39</xdr:row>
      <xdr:rowOff>66675</xdr:rowOff>
    </xdr:from>
    <xdr:to>
      <xdr:col>16</xdr:col>
      <xdr:colOff>104775</xdr:colOff>
      <xdr:row>39</xdr:row>
      <xdr:rowOff>66675</xdr:rowOff>
    </xdr:to>
    <xdr:sp macro="" textlink="">
      <xdr:nvSpPr>
        <xdr:cNvPr id="34" name="Text Box 11"/>
        <xdr:cNvSpPr txBox="1">
          <a:spLocks noChangeArrowheads="1"/>
        </xdr:cNvSpPr>
      </xdr:nvSpPr>
      <xdr:spPr bwMode="auto">
        <a:xfrm>
          <a:off x="12306300" y="1007935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752475</xdr:colOff>
      <xdr:row>30</xdr:row>
      <xdr:rowOff>133350</xdr:rowOff>
    </xdr:from>
    <xdr:to>
      <xdr:col>39</xdr:col>
      <xdr:colOff>238125</xdr:colOff>
      <xdr:row>48401</xdr:row>
      <xdr:rowOff>38100</xdr:rowOff>
    </xdr:to>
    <xdr:graphicFrame macro="">
      <xdr:nvGraphicFramePr>
        <xdr:cNvPr id="35"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248949</xdr:colOff>
      <xdr:row>9</xdr:row>
      <xdr:rowOff>281422</xdr:rowOff>
    </xdr:from>
    <xdr:to>
      <xdr:col>8</xdr:col>
      <xdr:colOff>151535</xdr:colOff>
      <xdr:row>15</xdr:row>
      <xdr:rowOff>292244</xdr:rowOff>
    </xdr:to>
    <xdr:graphicFrame macro="">
      <xdr:nvGraphicFramePr>
        <xdr:cNvPr id="42" name="4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368011</xdr:colOff>
      <xdr:row>9</xdr:row>
      <xdr:rowOff>378835</xdr:rowOff>
    </xdr:from>
    <xdr:to>
      <xdr:col>0</xdr:col>
      <xdr:colOff>487074</xdr:colOff>
      <xdr:row>15</xdr:row>
      <xdr:rowOff>86590</xdr:rowOff>
    </xdr:to>
    <xdr:sp macro="" textlink="">
      <xdr:nvSpPr>
        <xdr:cNvPr id="43" name="42 Flecha arriba"/>
        <xdr:cNvSpPr/>
      </xdr:nvSpPr>
      <xdr:spPr bwMode="auto">
        <a:xfrm>
          <a:off x="368011" y="3766704"/>
          <a:ext cx="119063" cy="3117272"/>
        </a:xfrm>
        <a:prstGeom prst="up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xdr:from>
      <xdr:col>2</xdr:col>
      <xdr:colOff>400483</xdr:colOff>
      <xdr:row>15</xdr:row>
      <xdr:rowOff>530370</xdr:rowOff>
    </xdr:from>
    <xdr:to>
      <xdr:col>8</xdr:col>
      <xdr:colOff>119062</xdr:colOff>
      <xdr:row>15</xdr:row>
      <xdr:rowOff>660256</xdr:rowOff>
    </xdr:to>
    <xdr:sp macro="" textlink="">
      <xdr:nvSpPr>
        <xdr:cNvPr id="45" name="44 Flecha derecha"/>
        <xdr:cNvSpPr/>
      </xdr:nvSpPr>
      <xdr:spPr bwMode="auto">
        <a:xfrm>
          <a:off x="1688523" y="7327756"/>
          <a:ext cx="3138920" cy="129886"/>
        </a:xfrm>
        <a:prstGeom prst="rightArrow">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editAs="oneCell">
    <xdr:from>
      <xdr:col>1</xdr:col>
      <xdr:colOff>164225</xdr:colOff>
      <xdr:row>0</xdr:row>
      <xdr:rowOff>54744</xdr:rowOff>
    </xdr:from>
    <xdr:to>
      <xdr:col>12</xdr:col>
      <xdr:colOff>448880</xdr:colOff>
      <xdr:row>4</xdr:row>
      <xdr:rowOff>146181</xdr:rowOff>
    </xdr:to>
    <xdr:pic>
      <xdr:nvPicPr>
        <xdr:cNvPr id="9" name="Imagen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639" y="54744"/>
          <a:ext cx="8233103" cy="1022040"/>
        </a:xfrm>
        <a:prstGeom prst="rect">
          <a:avLst/>
        </a:prstGeom>
      </xdr:spPr>
    </xdr:pic>
    <xdr:clientData/>
  </xdr:twoCellAnchor>
  <xdr:twoCellAnchor editAs="oneCell">
    <xdr:from>
      <xdr:col>0</xdr:col>
      <xdr:colOff>98534</xdr:colOff>
      <xdr:row>24</xdr:row>
      <xdr:rowOff>98536</xdr:rowOff>
    </xdr:from>
    <xdr:to>
      <xdr:col>14</xdr:col>
      <xdr:colOff>810172</xdr:colOff>
      <xdr:row>30</xdr:row>
      <xdr:rowOff>109483</xdr:rowOff>
    </xdr:to>
    <xdr:pic>
      <xdr:nvPicPr>
        <xdr:cNvPr id="10"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8534" y="11933622"/>
          <a:ext cx="10816897" cy="100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350994</xdr:colOff>
      <xdr:row>1</xdr:row>
      <xdr:rowOff>90714</xdr:rowOff>
    </xdr:from>
    <xdr:to>
      <xdr:col>38</xdr:col>
      <xdr:colOff>235857</xdr:colOff>
      <xdr:row>14</xdr:row>
      <xdr:rowOff>544286</xdr:rowOff>
    </xdr:to>
    <xdr:sp macro="" textlink="">
      <xdr:nvSpPr>
        <xdr:cNvPr id="4" name="3 Llamada de nube"/>
        <xdr:cNvSpPr/>
      </xdr:nvSpPr>
      <xdr:spPr bwMode="auto">
        <a:xfrm>
          <a:off x="27592494" y="254000"/>
          <a:ext cx="10552863" cy="5270500"/>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800" b="1" i="1" u="none" strike="noStrike" baseline="0" smtClean="0">
              <a:latin typeface="+mn-lt"/>
              <a:ea typeface="+mn-ea"/>
              <a:cs typeface="+mn-cs"/>
            </a:rPr>
            <a:t>Analisis y Evaluación a Controles</a:t>
          </a:r>
        </a:p>
        <a:p>
          <a:pPr algn="l"/>
          <a:r>
            <a:rPr lang="es-CO" sz="1800" b="0" i="0" u="none" strike="noStrike" baseline="0" smtClean="0">
              <a:latin typeface="+mn-lt"/>
              <a:ea typeface="+mn-ea"/>
              <a:cs typeface="+mn-cs"/>
            </a:rPr>
            <a:t>Se busca confrontar los resultados del análisis de riesgo inicial frente a los controles establecidos, con el fin de determinar la zona de riesgo final (RIESGO RESIDUAL).</a:t>
          </a:r>
        </a:p>
        <a:p>
          <a:pPr algn="l"/>
          <a:endParaRPr lang="es-CO" sz="1800" b="0" i="0" u="none" strike="noStrike" baseline="0" smtClean="0">
            <a:latin typeface="+mn-lt"/>
            <a:ea typeface="+mn-ea"/>
            <a:cs typeface="+mn-cs"/>
          </a:endParaRPr>
        </a:p>
        <a:p>
          <a:r>
            <a:rPr lang="es-CO" sz="1600" b="1" i="0" u="none" strike="noStrike" baseline="0" smtClean="0">
              <a:latin typeface="+mn-lt"/>
              <a:ea typeface="+mn-ea"/>
              <a:cs typeface="+mn-cs"/>
            </a:rPr>
            <a:t>Acciones Fundamentales para Valorar El Riesgo</a:t>
          </a:r>
          <a:r>
            <a:rPr lang="es-CO" sz="1600" b="0" i="0" u="none" strike="noStrike" baseline="0" smtClean="0">
              <a:latin typeface="+mn-lt"/>
              <a:ea typeface="+mn-ea"/>
              <a:cs typeface="+mn-cs"/>
            </a:rPr>
            <a:t>. </a:t>
          </a:r>
        </a:p>
        <a:p>
          <a:r>
            <a:rPr lang="es-CO" sz="1600" b="0" i="0" u="none" strike="noStrike" baseline="0" smtClean="0">
              <a:latin typeface="+mn-lt"/>
              <a:ea typeface="+mn-ea"/>
              <a:cs typeface="+mn-cs"/>
            </a:rPr>
            <a:t>- Identificar controles existentes </a:t>
          </a:r>
        </a:p>
        <a:p>
          <a:r>
            <a:rPr lang="es-CO" sz="1600" b="0" i="0" u="none" strike="noStrike" baseline="0" smtClean="0">
              <a:latin typeface="+mn-lt"/>
              <a:ea typeface="+mn-ea"/>
              <a:cs typeface="+mn-cs"/>
            </a:rPr>
            <a:t>- Quién lleva a cabo el control (Responsable) </a:t>
          </a:r>
        </a:p>
        <a:p>
          <a:r>
            <a:rPr lang="es-CO" sz="1600" b="0" i="0" u="none" strike="noStrike" baseline="0" smtClean="0">
              <a:latin typeface="+mn-lt"/>
              <a:ea typeface="+mn-ea"/>
              <a:cs typeface="+mn-cs"/>
            </a:rPr>
            <a:t>- Qué busca hacer el control (Objetivo) </a:t>
          </a:r>
        </a:p>
        <a:p>
          <a:r>
            <a:rPr lang="es-CO" sz="1600" b="0" i="0" u="none" strike="noStrike" baseline="0" smtClean="0">
              <a:latin typeface="+mn-lt"/>
              <a:ea typeface="+mn-ea"/>
              <a:cs typeface="+mn-cs"/>
            </a:rPr>
            <a:t>- Cómo se lleva a cabo el control (Procedimiento) </a:t>
          </a:r>
        </a:p>
        <a:p>
          <a:r>
            <a:rPr lang="es-CO" sz="1600" b="0" i="0" u="none" strike="noStrike" baseline="0" smtClean="0">
              <a:latin typeface="+mn-lt"/>
              <a:ea typeface="+mn-ea"/>
              <a:cs typeface="+mn-cs"/>
            </a:rPr>
            <a:t>- Evidencia de la ejecución del control </a:t>
          </a:r>
        </a:p>
        <a:p>
          <a:r>
            <a:rPr lang="es-CO" sz="1600" b="0" i="0" u="none" strike="noStrike" baseline="0" smtClean="0">
              <a:latin typeface="+mn-lt"/>
              <a:ea typeface="+mn-ea"/>
              <a:cs typeface="+mn-cs"/>
            </a:rPr>
            <a:t>- Tipo de Control (Manual o Automático) </a:t>
          </a:r>
        </a:p>
        <a:p>
          <a:r>
            <a:rPr lang="es-CO" sz="1600" b="0" i="0" u="none" strike="noStrike" baseline="0" smtClean="0">
              <a:latin typeface="+mn-lt"/>
              <a:ea typeface="+mn-ea"/>
              <a:cs typeface="+mn-cs"/>
            </a:rPr>
            <a:t>- Cuándo se realiza el control (Periodicidad) 	</a:t>
          </a:r>
        </a:p>
        <a:p>
          <a:endParaRPr lang="es-CO" sz="1600" b="0" i="0" u="none" strike="noStrike" baseline="0" smtClean="0">
            <a:latin typeface="+mn-lt"/>
            <a:ea typeface="+mn-ea"/>
            <a:cs typeface="+mn-cs"/>
          </a:endParaRPr>
        </a:p>
        <a:p>
          <a:endParaRPr lang="es-CO" sz="1600" b="0" i="0" u="none" strike="noStrike" baseline="0" smtClean="0">
            <a:latin typeface="+mn-lt"/>
            <a:ea typeface="+mn-ea"/>
            <a:cs typeface="+mn-cs"/>
          </a:endParaRPr>
        </a:p>
        <a:p>
          <a:endParaRPr lang="es-CO" sz="1100" b="0" i="0" u="none" strike="noStrike" baseline="0" smtClean="0">
            <a:latin typeface="+mn-lt"/>
            <a:ea typeface="+mn-ea"/>
            <a:cs typeface="+mn-cs"/>
          </a:endParaRPr>
        </a:p>
        <a:p>
          <a:endParaRPr lang="es-CO" sz="1600" b="0" i="0" u="none" strike="noStrike" baseline="0" smtClean="0">
            <a:latin typeface="+mn-lt"/>
            <a:ea typeface="+mn-ea"/>
            <a:cs typeface="+mn-cs"/>
          </a:endParaRPr>
        </a:p>
        <a:p>
          <a:pPr algn="l"/>
          <a:endParaRPr lang="es-CO" sz="1800"/>
        </a:p>
      </xdr:txBody>
    </xdr:sp>
    <xdr:clientData/>
  </xdr:twoCellAnchor>
  <xdr:twoCellAnchor>
    <xdr:from>
      <xdr:col>24</xdr:col>
      <xdr:colOff>475308</xdr:colOff>
      <xdr:row>15</xdr:row>
      <xdr:rowOff>286760</xdr:rowOff>
    </xdr:from>
    <xdr:to>
      <xdr:col>39</xdr:col>
      <xdr:colOff>1</xdr:colOff>
      <xdr:row>26</xdr:row>
      <xdr:rowOff>306630</xdr:rowOff>
    </xdr:to>
    <xdr:sp macro="" textlink="">
      <xdr:nvSpPr>
        <xdr:cNvPr id="5" name="4 Llamada de nube"/>
        <xdr:cNvSpPr/>
      </xdr:nvSpPr>
      <xdr:spPr bwMode="auto">
        <a:xfrm>
          <a:off x="27711659" y="5821557"/>
          <a:ext cx="11109153" cy="6532911"/>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800" b="1" i="1" u="none" strike="noStrike" baseline="0" smtClean="0">
              <a:latin typeface="+mn-lt"/>
              <a:ea typeface="+mn-ea"/>
              <a:cs typeface="+mn-cs"/>
            </a:rPr>
            <a:t>Naturaleza de los Controles</a:t>
          </a:r>
        </a:p>
        <a:p>
          <a:endParaRPr lang="es-CO" sz="1100" b="0" i="0" u="none" strike="noStrike" baseline="0" smtClean="0">
            <a:latin typeface="+mn-lt"/>
            <a:ea typeface="+mn-ea"/>
            <a:cs typeface="+mn-cs"/>
          </a:endParaRPr>
        </a:p>
        <a:p>
          <a:r>
            <a:rPr lang="es-CO" sz="1600" b="0" i="0" u="none" strike="noStrike" baseline="0" smtClean="0">
              <a:latin typeface="+mn-lt"/>
              <a:ea typeface="+mn-ea"/>
              <a:cs typeface="+mn-cs"/>
            </a:rPr>
            <a:t>Establecer si el control que se implementa es automático o manual. </a:t>
          </a:r>
        </a:p>
        <a:p>
          <a:endParaRPr lang="es-CO" sz="1600" b="1" i="0" u="none" strike="noStrike" baseline="0" smtClean="0">
            <a:latin typeface="+mn-lt"/>
            <a:ea typeface="+mn-ea"/>
            <a:cs typeface="+mn-cs"/>
          </a:endParaRPr>
        </a:p>
        <a:p>
          <a:r>
            <a:rPr lang="es-CO" sz="1600" b="1" i="0" u="none" strike="noStrike" baseline="0" smtClean="0">
              <a:latin typeface="+mn-lt"/>
              <a:ea typeface="+mn-ea"/>
              <a:cs typeface="+mn-cs"/>
            </a:rPr>
            <a:t>Controles Preventivos</a:t>
          </a:r>
          <a:r>
            <a:rPr lang="es-CO" sz="1600" b="0" i="0" u="none" strike="noStrike" baseline="0" smtClean="0">
              <a:latin typeface="+mn-lt"/>
              <a:ea typeface="+mn-ea"/>
              <a:cs typeface="+mn-cs"/>
            </a:rPr>
            <a:t>: Evitan que un evento suceda. Por ejemplo, el requerimiento de un login y password en un sistema de información es un control preventivo. Éste previene (teóricamente) que personas no autorizadas puedan ingresar al sistema. Dentro de esta categoría de controles pueden existir controles de tipo detectivo, los cuales permiten registrar un evento después de que éste ha sucedido, por ejemplo, registro de las entradas de todas las actividades llevadas a cabo en el sistema de información, traza de los registros realizados, de las personas que ingresaron, entre otros aspectos. </a:t>
          </a:r>
        </a:p>
        <a:p>
          <a:endParaRPr lang="es-CO" sz="1600" b="0" i="0" u="none" strike="noStrike" baseline="0" smtClean="0">
            <a:latin typeface="+mn-lt"/>
            <a:ea typeface="+mn-ea"/>
            <a:cs typeface="+mn-cs"/>
          </a:endParaRPr>
        </a:p>
        <a:p>
          <a:r>
            <a:rPr lang="es-CO" sz="1600" b="1" i="0" u="none" strike="noStrike" baseline="0" smtClean="0">
              <a:latin typeface="+mn-lt"/>
              <a:ea typeface="+mn-ea"/>
              <a:cs typeface="+mn-cs"/>
            </a:rPr>
            <a:t>Controles Correctivos</a:t>
          </a:r>
          <a:r>
            <a:rPr lang="es-CO" sz="1600" b="0" i="0" u="none" strike="noStrike" baseline="0" smtClean="0">
              <a:latin typeface="+mn-lt"/>
              <a:ea typeface="+mn-ea"/>
              <a:cs typeface="+mn-cs"/>
            </a:rPr>
            <a:t>: Éstos no prevén que un evento suceda, pero permiten enfrentar la situación una vez se ha presentado. Por ejemplo en caso de un desastre natural u otra emergencia mediante las pólizas de seguro y otros mecanismos de recuperación de negocio o respaldo, es posible volver a recuperar las operaciones. </a:t>
          </a:r>
        </a:p>
        <a:p>
          <a:endParaRPr lang="es-CO" sz="1600" b="0" i="0" u="none" strike="noStrike" baseline="0" smtClean="0">
            <a:latin typeface="+mn-lt"/>
            <a:ea typeface="+mn-ea"/>
            <a:cs typeface="+mn-cs"/>
          </a:endParaRPr>
        </a:p>
        <a:p>
          <a:pPr algn="l"/>
          <a:endParaRPr lang="es-CO" sz="1800"/>
        </a:p>
      </xdr:txBody>
    </xdr:sp>
    <xdr:clientData/>
  </xdr:twoCellAnchor>
  <xdr:twoCellAnchor>
    <xdr:from>
      <xdr:col>24</xdr:col>
      <xdr:colOff>426684</xdr:colOff>
      <xdr:row>26</xdr:row>
      <xdr:rowOff>570147</xdr:rowOff>
    </xdr:from>
    <xdr:to>
      <xdr:col>38</xdr:col>
      <xdr:colOff>723674</xdr:colOff>
      <xdr:row>38</xdr:row>
      <xdr:rowOff>3627</xdr:rowOff>
    </xdr:to>
    <xdr:grpSp>
      <xdr:nvGrpSpPr>
        <xdr:cNvPr id="9" name="8 Grupo"/>
        <xdr:cNvGrpSpPr/>
      </xdr:nvGrpSpPr>
      <xdr:grpSpPr>
        <a:xfrm>
          <a:off x="27512320" y="13125829"/>
          <a:ext cx="10964990" cy="6499298"/>
          <a:chOff x="27606473" y="12456274"/>
          <a:chExt cx="11002553" cy="6355874"/>
        </a:xfrm>
      </xdr:grpSpPr>
      <xdr:sp macro="" textlink="">
        <xdr:nvSpPr>
          <xdr:cNvPr id="6" name="5 Llamada de nube"/>
          <xdr:cNvSpPr/>
        </xdr:nvSpPr>
        <xdr:spPr bwMode="auto">
          <a:xfrm>
            <a:off x="27606473" y="12456274"/>
            <a:ext cx="11002553" cy="6355874"/>
          </a:xfrm>
          <a:prstGeom prst="cloudCallout">
            <a:avLst>
              <a:gd name="adj1" fmla="val -65298"/>
              <a:gd name="adj2" fmla="val 2136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ctr"/>
            <a:r>
              <a:rPr lang="es-CO" sz="1800" b="1"/>
              <a:t>Rangos</a:t>
            </a:r>
            <a:r>
              <a:rPr lang="es-CO" sz="1800" b="1" baseline="0"/>
              <a:t> de Calificación</a:t>
            </a:r>
            <a:endParaRPr lang="es-CO" sz="1800" b="1"/>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800"/>
          </a:p>
          <a:p>
            <a:pPr algn="l"/>
            <a:endParaRPr lang="es-CO" sz="1600"/>
          </a:p>
          <a:p>
            <a:pPr marL="0" marR="0" indent="0" algn="l" defTabSz="914400" eaLnBrk="1" fontAlgn="auto" latinLnBrk="0" hangingPunct="1">
              <a:lnSpc>
                <a:spcPct val="100000"/>
              </a:lnSpc>
              <a:spcBef>
                <a:spcPts val="0"/>
              </a:spcBef>
              <a:spcAft>
                <a:spcPts val="0"/>
              </a:spcAft>
              <a:buClrTx/>
              <a:buSzTx/>
              <a:buFontTx/>
              <a:buNone/>
              <a:tabLst/>
              <a:defRPr/>
            </a:pPr>
            <a:r>
              <a:rPr lang="es-CO" sz="1600" b="0" i="0" baseline="0">
                <a:effectLst/>
                <a:latin typeface="+mn-lt"/>
                <a:ea typeface="+mn-ea"/>
                <a:cs typeface="+mn-cs"/>
              </a:rPr>
              <a:t>Una vez implantadas las acciones para el manejo de los riesgos, la valoración después de controles se denomina </a:t>
            </a:r>
            <a:r>
              <a:rPr lang="es-CO" sz="1600" b="1" i="1" baseline="0">
                <a:effectLst/>
                <a:latin typeface="+mn-lt"/>
                <a:ea typeface="+mn-ea"/>
                <a:cs typeface="+mn-cs"/>
              </a:rPr>
              <a:t>RIESGO RESIDUAL</a:t>
            </a:r>
            <a:r>
              <a:rPr lang="es-CO" sz="1600" b="0" i="0" baseline="0">
                <a:effectLst/>
                <a:latin typeface="+mn-lt"/>
                <a:ea typeface="+mn-ea"/>
                <a:cs typeface="+mn-cs"/>
              </a:rPr>
              <a:t>, éste se define como aquel que permanece después que la dirección desarrolle sus respuestas a los riesgos.</a:t>
            </a:r>
            <a:endParaRPr lang="es-CO" sz="1600">
              <a:effectLst/>
            </a:endParaRPr>
          </a:p>
          <a:p>
            <a:pPr algn="l"/>
            <a:endParaRPr lang="es-CO" sz="1800"/>
          </a:p>
        </xdr:txBody>
      </xdr:sp>
      <xdr:pic>
        <xdr:nvPicPr>
          <xdr:cNvPr id="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347" y="13756863"/>
            <a:ext cx="8485553" cy="27737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225136</xdr:colOff>
      <xdr:row>47</xdr:row>
      <xdr:rowOff>51954</xdr:rowOff>
    </xdr:from>
    <xdr:to>
      <xdr:col>11</xdr:col>
      <xdr:colOff>1004454</xdr:colOff>
      <xdr:row>55</xdr:row>
      <xdr:rowOff>103909</xdr:rowOff>
    </xdr:to>
    <xdr:pic>
      <xdr:nvPicPr>
        <xdr:cNvPr id="8" name="Imagen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24106909"/>
          <a:ext cx="15257318" cy="1350818"/>
        </a:xfrm>
        <a:prstGeom prst="rect">
          <a:avLst/>
        </a:prstGeom>
      </xdr:spPr>
    </xdr:pic>
    <xdr:clientData/>
  </xdr:twoCellAnchor>
  <xdr:twoCellAnchor editAs="oneCell">
    <xdr:from>
      <xdr:col>1</xdr:col>
      <xdr:colOff>86590</xdr:colOff>
      <xdr:row>1</xdr:row>
      <xdr:rowOff>17318</xdr:rowOff>
    </xdr:from>
    <xdr:to>
      <xdr:col>11</xdr:col>
      <xdr:colOff>363681</xdr:colOff>
      <xdr:row>7</xdr:row>
      <xdr:rowOff>103909</xdr:rowOff>
    </xdr:to>
    <xdr:pic>
      <xdr:nvPicPr>
        <xdr:cNvPr id="10" name="Imagen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2954" y="190500"/>
          <a:ext cx="14755091" cy="1021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156381</xdr:colOff>
      <xdr:row>1</xdr:row>
      <xdr:rowOff>56868</xdr:rowOff>
    </xdr:from>
    <xdr:to>
      <xdr:col>9</xdr:col>
      <xdr:colOff>227462</xdr:colOff>
      <xdr:row>11</xdr:row>
      <xdr:rowOff>120204</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791" y="227465"/>
          <a:ext cx="13107537" cy="1627142"/>
        </a:xfrm>
        <a:prstGeom prst="rect">
          <a:avLst/>
        </a:prstGeom>
      </xdr:spPr>
    </xdr:pic>
    <xdr:clientData/>
  </xdr:twoCellAnchor>
  <xdr:twoCellAnchor editAs="oneCell">
    <xdr:from>
      <xdr:col>1</xdr:col>
      <xdr:colOff>71081</xdr:colOff>
      <xdr:row>31</xdr:row>
      <xdr:rowOff>85299</xdr:rowOff>
    </xdr:from>
    <xdr:to>
      <xdr:col>9</xdr:col>
      <xdr:colOff>1549588</xdr:colOff>
      <xdr:row>39</xdr:row>
      <xdr:rowOff>142164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6491" y="12240336"/>
          <a:ext cx="14514963" cy="13079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39</xdr:row>
      <xdr:rowOff>66675</xdr:rowOff>
    </xdr:from>
    <xdr:to>
      <xdr:col>16</xdr:col>
      <xdr:colOff>104775</xdr:colOff>
      <xdr:row>39</xdr:row>
      <xdr:rowOff>66675</xdr:rowOff>
    </xdr:to>
    <xdr:sp macro="" textlink="">
      <xdr:nvSpPr>
        <xdr:cNvPr id="2" name="Text Box 11"/>
        <xdr:cNvSpPr txBox="1">
          <a:spLocks noChangeArrowheads="1"/>
        </xdr:cNvSpPr>
      </xdr:nvSpPr>
      <xdr:spPr bwMode="auto">
        <a:xfrm>
          <a:off x="11772900" y="14449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33</xdr:col>
      <xdr:colOff>752475</xdr:colOff>
      <xdr:row>30</xdr:row>
      <xdr:rowOff>133350</xdr:rowOff>
    </xdr:from>
    <xdr:to>
      <xdr:col>39</xdr:col>
      <xdr:colOff>238125</xdr:colOff>
      <xdr:row>48401</xdr:row>
      <xdr:rowOff>38100</xdr:rowOff>
    </xdr:to>
    <xdr:graphicFrame macro="">
      <xdr:nvGraphicFramePr>
        <xdr:cNvPr id="3"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248949</xdr:colOff>
      <xdr:row>9</xdr:row>
      <xdr:rowOff>281422</xdr:rowOff>
    </xdr:from>
    <xdr:to>
      <xdr:col>8</xdr:col>
      <xdr:colOff>151535</xdr:colOff>
      <xdr:row>15</xdr:row>
      <xdr:rowOff>292244</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368011</xdr:colOff>
      <xdr:row>9</xdr:row>
      <xdr:rowOff>378835</xdr:rowOff>
    </xdr:from>
    <xdr:to>
      <xdr:col>0</xdr:col>
      <xdr:colOff>487074</xdr:colOff>
      <xdr:row>15</xdr:row>
      <xdr:rowOff>86590</xdr:rowOff>
    </xdr:to>
    <xdr:sp macro="" textlink="">
      <xdr:nvSpPr>
        <xdr:cNvPr id="7" name="6 Flecha arriba"/>
        <xdr:cNvSpPr/>
      </xdr:nvSpPr>
      <xdr:spPr bwMode="auto">
        <a:xfrm>
          <a:off x="368011" y="3750685"/>
          <a:ext cx="119063" cy="3098655"/>
        </a:xfrm>
        <a:prstGeom prst="upArrow">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xdr:from>
      <xdr:col>2</xdr:col>
      <xdr:colOff>400483</xdr:colOff>
      <xdr:row>15</xdr:row>
      <xdr:rowOff>530370</xdr:rowOff>
    </xdr:from>
    <xdr:to>
      <xdr:col>8</xdr:col>
      <xdr:colOff>119062</xdr:colOff>
      <xdr:row>15</xdr:row>
      <xdr:rowOff>660256</xdr:rowOff>
    </xdr:to>
    <xdr:sp macro="" textlink="">
      <xdr:nvSpPr>
        <xdr:cNvPr id="8" name="7 Flecha derecha"/>
        <xdr:cNvSpPr/>
      </xdr:nvSpPr>
      <xdr:spPr bwMode="auto">
        <a:xfrm>
          <a:off x="1686358" y="7293120"/>
          <a:ext cx="3119004" cy="129886"/>
        </a:xfrm>
        <a:prstGeom prst="rightArrow">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clip" wrap="square" lIns="18288" tIns="0" rIns="0" bIns="0" rtlCol="0" anchor="t" upright="1"/>
        <a:lstStyle/>
        <a:p>
          <a:pPr algn="l"/>
          <a:endParaRPr lang="es-CO" sz="1100"/>
        </a:p>
      </xdr:txBody>
    </xdr:sp>
    <xdr:clientData/>
  </xdr:twoCellAnchor>
  <xdr:twoCellAnchor editAs="oneCell">
    <xdr:from>
      <xdr:col>0</xdr:col>
      <xdr:colOff>129887</xdr:colOff>
      <xdr:row>0</xdr:row>
      <xdr:rowOff>57728</xdr:rowOff>
    </xdr:from>
    <xdr:to>
      <xdr:col>13</xdr:col>
      <xdr:colOff>72160</xdr:colOff>
      <xdr:row>4</xdr:row>
      <xdr:rowOff>141929</xdr:rowOff>
    </xdr:to>
    <xdr:pic>
      <xdr:nvPicPr>
        <xdr:cNvPr id="9" name="Imagen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887" y="57728"/>
          <a:ext cx="9048750" cy="1123292"/>
        </a:xfrm>
        <a:prstGeom prst="rect">
          <a:avLst/>
        </a:prstGeom>
      </xdr:spPr>
    </xdr:pic>
    <xdr:clientData/>
  </xdr:twoCellAnchor>
  <xdr:twoCellAnchor editAs="oneCell">
    <xdr:from>
      <xdr:col>0</xdr:col>
      <xdr:colOff>101023</xdr:colOff>
      <xdr:row>24</xdr:row>
      <xdr:rowOff>101023</xdr:rowOff>
    </xdr:from>
    <xdr:to>
      <xdr:col>14</xdr:col>
      <xdr:colOff>865909</xdr:colOff>
      <xdr:row>30</xdr:row>
      <xdr:rowOff>86591</xdr:rowOff>
    </xdr:to>
    <xdr:pic>
      <xdr:nvPicPr>
        <xdr:cNvPr id="10"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023" y="12021705"/>
          <a:ext cx="10852727"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23</xdr:col>
      <xdr:colOff>190499</xdr:colOff>
      <xdr:row>0</xdr:row>
      <xdr:rowOff>69272</xdr:rowOff>
    </xdr:from>
    <xdr:to>
      <xdr:col>37</xdr:col>
      <xdr:colOff>381000</xdr:colOff>
      <xdr:row>21</xdr:row>
      <xdr:rowOff>346364</xdr:rowOff>
    </xdr:to>
    <xdr:sp macro="" textlink="">
      <xdr:nvSpPr>
        <xdr:cNvPr id="4" name="3 Llamada de nube"/>
        <xdr:cNvSpPr/>
      </xdr:nvSpPr>
      <xdr:spPr bwMode="auto">
        <a:xfrm>
          <a:off x="27535908" y="69272"/>
          <a:ext cx="10858501" cy="6702137"/>
        </a:xfrm>
        <a:prstGeom prst="cloudCallout">
          <a:avLst>
            <a:gd name="adj1" fmla="val -62791"/>
            <a:gd name="adj2" fmla="val 419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600" b="1" i="0" u="none" strike="noStrike" baseline="0" smtClean="0">
            <a:latin typeface="+mn-lt"/>
            <a:ea typeface="+mn-ea"/>
            <a:cs typeface="+mn-cs"/>
          </a:endParaRPr>
        </a:p>
        <a:p>
          <a:pPr algn="l"/>
          <a:r>
            <a:rPr lang="es-CO" sz="1600" b="1" i="0" u="none" strike="noStrike" baseline="0" smtClean="0">
              <a:latin typeface="+mn-lt"/>
              <a:ea typeface="+mn-ea"/>
              <a:cs typeface="+mn-cs"/>
            </a:rPr>
            <a:t>Mapa de Riesgos </a:t>
          </a:r>
          <a:endParaRPr lang="es-CO" sz="1600" b="0" i="0" u="none" strike="noStrike" baseline="0" smtClean="0">
            <a:latin typeface="+mn-lt"/>
            <a:ea typeface="+mn-ea"/>
            <a:cs typeface="+mn-cs"/>
          </a:endParaRPr>
        </a:p>
        <a:p>
          <a:pPr algn="l"/>
          <a:endParaRPr lang="es-CO" sz="1600" b="0" i="0" u="none" strike="noStrike" baseline="0" smtClean="0">
            <a:latin typeface="+mn-lt"/>
            <a:ea typeface="+mn-ea"/>
            <a:cs typeface="+mn-cs"/>
          </a:endParaRPr>
        </a:p>
        <a:p>
          <a:pPr algn="l"/>
          <a:r>
            <a:rPr lang="es-CO" sz="1600" b="0" i="0" u="none" strike="noStrike" baseline="0" smtClean="0">
              <a:latin typeface="+mn-lt"/>
              <a:ea typeface="+mn-ea"/>
              <a:cs typeface="+mn-cs"/>
            </a:rPr>
            <a:t>El mapa de riesgos es una representación final de la probabilidad e impacto de uno o más riesgos frente a un proceso, proyecto o programa .</a:t>
          </a:r>
        </a:p>
        <a:p>
          <a:pPr algn="l"/>
          <a:endParaRPr lang="es-CO" sz="1600" b="0" i="0" u="none" strike="noStrike" baseline="0" smtClean="0">
            <a:latin typeface="+mn-lt"/>
            <a:ea typeface="+mn-ea"/>
            <a:cs typeface="+mn-cs"/>
          </a:endParaRPr>
        </a:p>
        <a:p>
          <a:r>
            <a:rPr lang="es-CO" sz="1600" b="1" i="0" u="none" strike="noStrike" baseline="0" smtClean="0">
              <a:latin typeface="+mn-lt"/>
              <a:ea typeface="+mn-ea"/>
              <a:cs typeface="+mn-cs"/>
            </a:rPr>
            <a:t>Mapa de Riesgos Institucional</a:t>
          </a:r>
          <a:r>
            <a:rPr lang="es-CO" sz="1600" b="0" i="0" u="none" strike="noStrike" baseline="0" smtClean="0">
              <a:latin typeface="+mn-lt"/>
              <a:ea typeface="+mn-ea"/>
              <a:cs typeface="+mn-cs"/>
            </a:rPr>
            <a:t>: Contiene a nivel estratégico los mayores riesgos a los cuales está expuesta la entidad, se alimenta con los riesgos residuales Altos o Extremos de cada uno de los procesos, los cuales pueden afectar el cumplimiento de la misión institucional y objetivos de la entidad. En este mapa se deberán incluir los riesgos identificados como posibles actos de corrupción, en cumplimiento del artículo 73 de la Ley 1474 de 2011. </a:t>
          </a:r>
        </a:p>
        <a:p>
          <a:r>
            <a:rPr lang="es-CO" sz="1600" b="1" i="0" u="none" strike="noStrike" baseline="0" smtClean="0">
              <a:latin typeface="+mn-lt"/>
              <a:ea typeface="+mn-ea"/>
              <a:cs typeface="+mn-cs"/>
            </a:rPr>
            <a:t>Mapa de Riesgos por Proceso</a:t>
          </a:r>
          <a:r>
            <a:rPr lang="es-CO" sz="1600" b="0" i="0" u="none" strike="noStrike" baseline="0" smtClean="0">
              <a:latin typeface="+mn-lt"/>
              <a:ea typeface="+mn-ea"/>
              <a:cs typeface="+mn-cs"/>
            </a:rPr>
            <a:t>: Recoge los riesgos identificados para cada uno de los procesos, los cuales pueden afectar el logro de sus objetivos. 	</a:t>
          </a:r>
        </a:p>
        <a:p>
          <a:endParaRPr lang="es-CO" sz="1600" b="0" i="0" u="none" strike="noStrike" baseline="0" smtClean="0">
            <a:latin typeface="+mn-lt"/>
            <a:ea typeface="+mn-ea"/>
            <a:cs typeface="+mn-cs"/>
          </a:endParaRPr>
        </a:p>
        <a:p>
          <a:r>
            <a:rPr lang="es-CO" sz="1600" b="0" i="0" u="none" strike="noStrike" baseline="0" smtClean="0">
              <a:latin typeface="+mn-lt"/>
              <a:ea typeface="+mn-ea"/>
              <a:cs typeface="+mn-cs"/>
            </a:rPr>
            <a:t>Todas las acciones contempladas dentro del mapa, unido a la información reportada por los indicadores debe suministrar la información requerida para el seguimiento respectivo a los mapas </a:t>
          </a:r>
        </a:p>
        <a:p>
          <a:pPr algn="l"/>
          <a:endParaRPr lang="es-CO" sz="1600"/>
        </a:p>
      </xdr:txBody>
    </xdr:sp>
    <xdr:clientData/>
  </xdr:twoCellAnchor>
  <xdr:twoCellAnchor editAs="oneCell">
    <xdr:from>
      <xdr:col>1</xdr:col>
      <xdr:colOff>148830</xdr:colOff>
      <xdr:row>1</xdr:row>
      <xdr:rowOff>148828</xdr:rowOff>
    </xdr:from>
    <xdr:to>
      <xdr:col>9</xdr:col>
      <xdr:colOff>1012034</xdr:colOff>
      <xdr:row>12</xdr:row>
      <xdr:rowOff>59530</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486" y="327422"/>
          <a:ext cx="16728282" cy="1875233"/>
        </a:xfrm>
        <a:prstGeom prst="rect">
          <a:avLst/>
        </a:prstGeom>
      </xdr:spPr>
    </xdr:pic>
    <xdr:clientData/>
  </xdr:twoCellAnchor>
  <xdr:twoCellAnchor editAs="oneCell">
    <xdr:from>
      <xdr:col>1</xdr:col>
      <xdr:colOff>208362</xdr:colOff>
      <xdr:row>52</xdr:row>
      <xdr:rowOff>0</xdr:rowOff>
    </xdr:from>
    <xdr:to>
      <xdr:col>9</xdr:col>
      <xdr:colOff>3090216</xdr:colOff>
      <xdr:row>62</xdr:row>
      <xdr:rowOff>6617</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018" y="28783359"/>
          <a:ext cx="18746932" cy="17925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34</xdr:col>
      <xdr:colOff>0</xdr:colOff>
      <xdr:row>1</xdr:row>
      <xdr:rowOff>133289</xdr:rowOff>
    </xdr:from>
    <xdr:to>
      <xdr:col>358</xdr:col>
      <xdr:colOff>15875</xdr:colOff>
      <xdr:row>14</xdr:row>
      <xdr:rowOff>316002</xdr:rowOff>
    </xdr:to>
    <xdr:sp macro="" textlink="">
      <xdr:nvSpPr>
        <xdr:cNvPr id="4" name="3 Llamada de nube"/>
        <xdr:cNvSpPr/>
      </xdr:nvSpPr>
      <xdr:spPr bwMode="auto">
        <a:xfrm>
          <a:off x="19177000" y="292039"/>
          <a:ext cx="10302875" cy="4500713"/>
        </a:xfrm>
        <a:prstGeom prst="cloudCallout">
          <a:avLst>
            <a:gd name="adj1" fmla="val -58687"/>
            <a:gd name="adj2" fmla="val 528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s-CO" sz="1600" b="1" i="1" u="none" strike="noStrike" baseline="0" smtClean="0">
              <a:latin typeface="+mn-lt"/>
              <a:ea typeface="+mn-ea"/>
              <a:cs typeface="+mn-cs"/>
            </a:rPr>
            <a:t>Monitoreo y Revisión</a:t>
          </a:r>
        </a:p>
        <a:p>
          <a:pPr algn="l"/>
          <a:r>
            <a:rPr lang="es-CO" sz="1600" b="0" i="0" u="none" strike="noStrike" baseline="0" smtClean="0">
              <a:latin typeface="+mn-lt"/>
              <a:ea typeface="+mn-ea"/>
              <a:cs typeface="+mn-cs"/>
            </a:rPr>
            <a:t>El Monitoreo y revisión debe asegurar que las acciones establecidas en los mapas se están llevando a cabo y evaluar la eficiencia en su implementación, adelantando revisiones sobre la marcha para evidenciar todas aquellas situaciones o factores que pueden estar influyendo en la aplicación de las acciones preventivas. </a:t>
          </a:r>
        </a:p>
        <a:p>
          <a:pPr algn="l"/>
          <a:endParaRPr lang="es-CO" sz="1600" b="0" i="0" u="none" strike="noStrike" baseline="0" smtClean="0">
            <a:latin typeface="+mn-lt"/>
            <a:ea typeface="+mn-ea"/>
            <a:cs typeface="+mn-cs"/>
          </a:endParaRPr>
        </a:p>
        <a:p>
          <a:pPr algn="l"/>
          <a:r>
            <a:rPr lang="es-CO" sz="1600" b="0" i="0" u="none" strike="noStrike" baseline="0" smtClean="0">
              <a:latin typeface="+mn-lt"/>
              <a:ea typeface="+mn-ea"/>
              <a:cs typeface="+mn-cs"/>
            </a:rPr>
            <a:t>El monitoreo es esencial para garantizar que las acciones se están llevando a cabo y evaluar la eficiencia en su implementación adelantando revisiones sobre la marcha para evidenciar todas aquellas situaciones o factores que pueden estar influyendo en la aplicación de las acciones preventivas </a:t>
          </a:r>
          <a:endParaRPr lang="es-CO" sz="1600"/>
        </a:p>
      </xdr:txBody>
    </xdr:sp>
    <xdr:clientData/>
  </xdr:twoCellAnchor>
  <xdr:twoCellAnchor editAs="oneCell">
    <xdr:from>
      <xdr:col>0</xdr:col>
      <xdr:colOff>129888</xdr:colOff>
      <xdr:row>0</xdr:row>
      <xdr:rowOff>108237</xdr:rowOff>
    </xdr:from>
    <xdr:to>
      <xdr:col>9</xdr:col>
      <xdr:colOff>671080</xdr:colOff>
      <xdr:row>7</xdr:row>
      <xdr:rowOff>64943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88" y="108237"/>
          <a:ext cx="17058408" cy="1017445"/>
        </a:xfrm>
        <a:prstGeom prst="rect">
          <a:avLst/>
        </a:prstGeom>
      </xdr:spPr>
    </xdr:pic>
    <xdr:clientData/>
  </xdr:twoCellAnchor>
  <xdr:twoCellAnchor editAs="oneCell">
    <xdr:from>
      <xdr:col>0</xdr:col>
      <xdr:colOff>303071</xdr:colOff>
      <xdr:row>48</xdr:row>
      <xdr:rowOff>0</xdr:rowOff>
    </xdr:from>
    <xdr:to>
      <xdr:col>8</xdr:col>
      <xdr:colOff>2099830</xdr:colOff>
      <xdr:row>56</xdr:row>
      <xdr:rowOff>64943</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3071" y="25133011"/>
          <a:ext cx="16127554" cy="1277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RODRIGUEZ\Dropbox\Laboral\Calidad\MAGC\Matriz%20de%20Riesgos\2014\otros\MAPA%20DE%20RIESGOS%20POR%20PROCESOS-Alclad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6">
          <cell r="B6">
            <v>0</v>
          </cell>
        </row>
      </sheetData>
      <sheetData sheetId="1"/>
      <sheetData sheetId="2">
        <row r="13">
          <cell r="K13">
            <v>0</v>
          </cell>
        </row>
      </sheetData>
      <sheetData sheetId="3">
        <row r="15">
          <cell r="M15" t="str">
            <v>Probabilidad (Y)</v>
          </cell>
        </row>
        <row r="17">
          <cell r="L17">
            <v>5</v>
          </cell>
          <cell r="M17">
            <v>3</v>
          </cell>
        </row>
        <row r="18">
          <cell r="L18">
            <v>0</v>
          </cell>
          <cell r="M18">
            <v>0</v>
          </cell>
        </row>
        <row r="19">
          <cell r="L19">
            <v>0</v>
          </cell>
          <cell r="M19">
            <v>0</v>
          </cell>
        </row>
        <row r="20">
          <cell r="L20">
            <v>0</v>
          </cell>
          <cell r="M20">
            <v>0</v>
          </cell>
        </row>
        <row r="21">
          <cell r="L21">
            <v>0</v>
          </cell>
          <cell r="M21">
            <v>0</v>
          </cell>
        </row>
        <row r="22">
          <cell r="L22">
            <v>0</v>
          </cell>
          <cell r="M22">
            <v>0</v>
          </cell>
        </row>
        <row r="23">
          <cell r="L23">
            <v>0</v>
          </cell>
          <cell r="M23">
            <v>0</v>
          </cell>
        </row>
        <row r="24">
          <cell r="L24">
            <v>0</v>
          </cell>
          <cell r="M24">
            <v>0</v>
          </cell>
        </row>
      </sheetData>
      <sheetData sheetId="4">
        <row r="13">
          <cell r="C13" t="str">
            <v>Depuración de fechas de prescripción de terminos.</v>
          </cell>
        </row>
      </sheetData>
      <sheetData sheetId="5">
        <row r="12">
          <cell r="J12">
            <v>30</v>
          </cell>
        </row>
      </sheetData>
      <sheetData sheetId="6"/>
      <sheetData sheetId="7">
        <row r="13">
          <cell r="A13" t="str">
            <v>R1</v>
          </cell>
        </row>
      </sheetData>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O41"/>
  <sheetViews>
    <sheetView topLeftCell="G16" zoomScale="67" zoomScaleNormal="67" zoomScaleSheetLayoutView="42" workbookViewId="0">
      <selection activeCell="I22" sqref="I22"/>
    </sheetView>
  </sheetViews>
  <sheetFormatPr baseColWidth="10" defaultColWidth="11.42578125" defaultRowHeight="12.75" x14ac:dyDescent="0.2"/>
  <cols>
    <col min="1" max="1" width="5.28515625" style="102" customWidth="1"/>
    <col min="2" max="2" width="11.5703125" style="102" customWidth="1"/>
    <col min="3" max="3" width="44.7109375" style="102" customWidth="1"/>
    <col min="4" max="4" width="21.85546875" style="102" customWidth="1"/>
    <col min="5" max="5" width="22" style="102" customWidth="1"/>
    <col min="6" max="6" width="25.7109375" style="102" customWidth="1"/>
    <col min="7" max="7" width="22.85546875" style="102" customWidth="1"/>
    <col min="8" max="8" width="24.85546875" style="102" customWidth="1"/>
    <col min="9" max="9" width="21.7109375" style="102" customWidth="1"/>
    <col min="10" max="10" width="25.42578125" style="102" customWidth="1"/>
    <col min="11" max="16384" width="11.42578125" style="102"/>
  </cols>
  <sheetData>
    <row r="1" spans="2:10" ht="13.5" thickBot="1" x14ac:dyDescent="0.25"/>
    <row r="2" spans="2:10" x14ac:dyDescent="0.2">
      <c r="B2" s="638"/>
      <c r="C2" s="639"/>
      <c r="D2" s="639"/>
      <c r="E2" s="639"/>
      <c r="F2" s="639"/>
      <c r="G2" s="639"/>
      <c r="H2" s="639"/>
      <c r="I2" s="639"/>
      <c r="J2" s="640"/>
    </row>
    <row r="3" spans="2:10" x14ac:dyDescent="0.2">
      <c r="B3" s="641"/>
      <c r="C3" s="642"/>
      <c r="D3" s="642"/>
      <c r="E3" s="642"/>
      <c r="F3" s="642"/>
      <c r="G3" s="642"/>
      <c r="H3" s="642"/>
      <c r="I3" s="642"/>
      <c r="J3" s="643"/>
    </row>
    <row r="4" spans="2:10" x14ac:dyDescent="0.2">
      <c r="B4" s="641"/>
      <c r="C4" s="642"/>
      <c r="D4" s="642"/>
      <c r="E4" s="642"/>
      <c r="F4" s="642"/>
      <c r="G4" s="642"/>
      <c r="H4" s="642"/>
      <c r="I4" s="642"/>
      <c r="J4" s="643"/>
    </row>
    <row r="5" spans="2:10" x14ac:dyDescent="0.2">
      <c r="B5" s="641"/>
      <c r="C5" s="642"/>
      <c r="D5" s="642"/>
      <c r="E5" s="642"/>
      <c r="F5" s="642"/>
      <c r="G5" s="642"/>
      <c r="H5" s="642"/>
      <c r="I5" s="642"/>
      <c r="J5" s="643"/>
    </row>
    <row r="6" spans="2:10" x14ac:dyDescent="0.2">
      <c r="B6" s="641"/>
      <c r="C6" s="642"/>
      <c r="D6" s="642"/>
      <c r="E6" s="642"/>
      <c r="F6" s="642"/>
      <c r="G6" s="642"/>
      <c r="H6" s="642"/>
      <c r="I6" s="642"/>
      <c r="J6" s="643"/>
    </row>
    <row r="7" spans="2:10" x14ac:dyDescent="0.2">
      <c r="B7" s="641"/>
      <c r="C7" s="642"/>
      <c r="D7" s="642"/>
      <c r="E7" s="642"/>
      <c r="F7" s="642"/>
      <c r="G7" s="642"/>
      <c r="H7" s="642"/>
      <c r="I7" s="642"/>
      <c r="J7" s="643"/>
    </row>
    <row r="8" spans="2:10" x14ac:dyDescent="0.2">
      <c r="B8" s="641"/>
      <c r="C8" s="642"/>
      <c r="D8" s="642"/>
      <c r="E8" s="642"/>
      <c r="F8" s="642"/>
      <c r="G8" s="642"/>
      <c r="H8" s="642"/>
      <c r="I8" s="642"/>
      <c r="J8" s="643"/>
    </row>
    <row r="9" spans="2:10" x14ac:dyDescent="0.2">
      <c r="B9" s="641"/>
      <c r="C9" s="642"/>
      <c r="D9" s="642"/>
      <c r="E9" s="642"/>
      <c r="F9" s="642"/>
      <c r="G9" s="642"/>
      <c r="H9" s="642"/>
      <c r="I9" s="642"/>
      <c r="J9" s="643"/>
    </row>
    <row r="10" spans="2:10" x14ac:dyDescent="0.2">
      <c r="B10" s="641"/>
      <c r="C10" s="642"/>
      <c r="D10" s="642"/>
      <c r="E10" s="642"/>
      <c r="F10" s="642"/>
      <c r="G10" s="642"/>
      <c r="H10" s="642"/>
      <c r="I10" s="642"/>
      <c r="J10" s="643"/>
    </row>
    <row r="11" spans="2:10" x14ac:dyDescent="0.2">
      <c r="B11" s="641"/>
      <c r="C11" s="642"/>
      <c r="D11" s="642"/>
      <c r="E11" s="642"/>
      <c r="F11" s="642"/>
      <c r="G11" s="642"/>
      <c r="H11" s="642"/>
      <c r="I11" s="642"/>
      <c r="J11" s="643"/>
    </row>
    <row r="12" spans="2:10" ht="13.5" thickBot="1" x14ac:dyDescent="0.25">
      <c r="B12" s="644"/>
      <c r="C12" s="542"/>
      <c r="D12" s="542"/>
      <c r="E12" s="542"/>
      <c r="F12" s="542"/>
      <c r="G12" s="542"/>
      <c r="H12" s="542"/>
      <c r="I12" s="542"/>
      <c r="J12" s="543"/>
    </row>
    <row r="13" spans="2:10" ht="44.25" customHeight="1" thickBot="1" x14ac:dyDescent="0.25">
      <c r="B13" s="645" t="s">
        <v>272</v>
      </c>
      <c r="C13" s="646"/>
      <c r="D13" s="646"/>
      <c r="E13" s="646"/>
      <c r="F13" s="646"/>
      <c r="G13" s="646"/>
      <c r="H13" s="646"/>
      <c r="I13" s="646"/>
      <c r="J13" s="647"/>
    </row>
    <row r="14" spans="2:10" ht="34.5" customHeight="1" thickBot="1" x14ac:dyDescent="0.25">
      <c r="B14" s="680" t="s">
        <v>214</v>
      </c>
      <c r="C14" s="681"/>
      <c r="D14" s="682" t="str">
        <f>IF(Identificación!D12="","",Identificación!D12)</f>
        <v>ALCALDIA DISTRITAL DE BARRANQUILLA</v>
      </c>
      <c r="E14" s="682"/>
      <c r="F14" s="682"/>
      <c r="G14" s="683"/>
      <c r="H14" s="674" t="str">
        <f>IF(Identificación!G12="","",Identificación!G12)</f>
        <v>Periodo:    2017</v>
      </c>
      <c r="I14" s="675"/>
      <c r="J14" s="676"/>
    </row>
    <row r="15" spans="2:10" ht="61.5" customHeight="1" thickBot="1" x14ac:dyDescent="0.25">
      <c r="B15" s="684" t="s">
        <v>5</v>
      </c>
      <c r="C15" s="685"/>
      <c r="D15" s="677" t="str">
        <f>IF(Identificación!D13="","",Identificación!D13)</f>
        <v/>
      </c>
      <c r="E15" s="678"/>
      <c r="F15" s="678"/>
      <c r="G15" s="678"/>
      <c r="H15" s="678"/>
      <c r="I15" s="678"/>
      <c r="J15" s="679"/>
    </row>
    <row r="16" spans="2:10" s="235" customFormat="1" ht="27.75" customHeight="1" x14ac:dyDescent="0.2">
      <c r="B16" s="546" t="s">
        <v>239</v>
      </c>
      <c r="C16" s="548" t="s">
        <v>1</v>
      </c>
      <c r="D16" s="670" t="s">
        <v>264</v>
      </c>
      <c r="E16" s="670"/>
      <c r="F16" s="670"/>
      <c r="G16" s="670" t="s">
        <v>265</v>
      </c>
      <c r="H16" s="670"/>
      <c r="I16" s="671"/>
      <c r="J16" s="672" t="s">
        <v>285</v>
      </c>
    </row>
    <row r="17" spans="2:15" s="237" customFormat="1" ht="30" customHeight="1" x14ac:dyDescent="0.2">
      <c r="B17" s="547"/>
      <c r="C17" s="549"/>
      <c r="D17" s="236" t="s">
        <v>11</v>
      </c>
      <c r="E17" s="236" t="s">
        <v>4</v>
      </c>
      <c r="F17" s="108" t="s">
        <v>266</v>
      </c>
      <c r="G17" s="236" t="s">
        <v>11</v>
      </c>
      <c r="H17" s="236" t="s">
        <v>4</v>
      </c>
      <c r="I17" s="376" t="s">
        <v>266</v>
      </c>
      <c r="J17" s="673"/>
    </row>
    <row r="18" spans="2:15" s="209" customFormat="1" ht="52.5" customHeight="1" x14ac:dyDescent="0.2">
      <c r="B18" s="238" t="str">
        <f>'Evaluación de los Controles'!B15</f>
        <v>R1</v>
      </c>
      <c r="C18" s="112" t="str">
        <f>'Evaluación de los Controles'!C15</f>
        <v xml:space="preserve">Manejo inadecuado de la información física o digital en la entidad  </v>
      </c>
      <c r="D18" s="333" t="str">
        <f>IF('Analisis del Riesgo'!F15="","",'Analisis del Riesgo'!F15)</f>
        <v xml:space="preserve">3 - Posible  </v>
      </c>
      <c r="E18" s="333" t="str">
        <f>IF('Analisis del Riesgo'!H15="","",'Analisis del Riesgo'!H15)</f>
        <v xml:space="preserve">5 - Catastrófico  </v>
      </c>
      <c r="F18" s="333" t="str">
        <f>IF(D18&amp;E18="","",LOOKUP(D18&amp;E18,TabEvaluacion!$D$16:$D$40,TabEvaluacion!$C$16:$C$40))</f>
        <v>Extrema</v>
      </c>
      <c r="G18" s="333" t="str">
        <f>IF('Evaluación de los Controles'!U15="","",LOOKUP('Evaluación de los Controles'!U15,ProbImpacto!$A$3:$A$7,ProbImpacto!$E$3:$E$7))</f>
        <v xml:space="preserve">1 - Rara Vez </v>
      </c>
      <c r="H18" s="333" t="str">
        <f>IF('Evaluación de los Controles'!V15="","",LOOKUP('Evaluación de los Controles'!V15,ProbImpacto!$A$12:$A$16,ProbImpacto!$F$12:$F$16))</f>
        <v xml:space="preserve">5 - Catastrófico  </v>
      </c>
      <c r="I18" s="377" t="str">
        <f>IF(G18&amp;H18="","",LOOKUP(G18&amp;H18,TabEvaluacion!$D$16:$D$40,TabEvaluacion!$C$16:$C$40))</f>
        <v>Alta</v>
      </c>
      <c r="J18" s="380" t="str">
        <f>IF(I18="","",IF(I18="Extrema","Si",IF(I18="Alta","Si","No")))</f>
        <v>Si</v>
      </c>
    </row>
    <row r="19" spans="2:15" s="209" customFormat="1" ht="52.5" customHeight="1" x14ac:dyDescent="0.2">
      <c r="B19" s="238" t="str">
        <f>'Evaluación de los Controles'!B18</f>
        <v>R2</v>
      </c>
      <c r="C19" s="112" t="str">
        <f>'Evaluación de los Controles'!C18</f>
        <v>Alteración intencional o fortuita de la cartera de los contribuyentes</v>
      </c>
      <c r="D19" s="333" t="str">
        <f>IF('Analisis del Riesgo'!F16="","",'Analisis del Riesgo'!F16)</f>
        <v xml:space="preserve">2 - Improbable </v>
      </c>
      <c r="E19" s="333" t="str">
        <f>IF('Analisis del Riesgo'!H16="","",'Analisis del Riesgo'!H16)</f>
        <v xml:space="preserve">3 - Moderado </v>
      </c>
      <c r="F19" s="333" t="str">
        <f>IF(D19&amp;E19="","",LOOKUP(D19&amp;E19,TabEvaluacion!$D$16:$D$40,TabEvaluacion!$C$16:$C$40))</f>
        <v>Moderada</v>
      </c>
      <c r="G19" s="333" t="str">
        <f>IF('Evaluación de los Controles'!U18="","",LOOKUP('Evaluación de los Controles'!U18,ProbImpacto!$A$3:$A$7,ProbImpacto!$E$3:$E$7))</f>
        <v xml:space="preserve">1 - Rara Vez </v>
      </c>
      <c r="H19" s="333" t="str">
        <f>IF('Evaluación de los Controles'!V18="","",LOOKUP('Evaluación de los Controles'!V18,ProbImpacto!$A$12:$A$16,ProbImpacto!$F$12:$F$16))</f>
        <v xml:space="preserve">3 - Moderado </v>
      </c>
      <c r="I19" s="377" t="str">
        <f>IF(G19&amp;H19="","",LOOKUP(G19&amp;H19,TabEvaluacion!$D$16:$D$40,TabEvaluacion!$C$16:$C$40))</f>
        <v>Moderada</v>
      </c>
      <c r="J19" s="380" t="str">
        <f t="shared" ref="J19:J27" si="0">IF(I19="","",IF(I19="Extrema","Si",IF(I19="Alta","Si","No")))</f>
        <v>No</v>
      </c>
      <c r="K19" s="103"/>
      <c r="L19" s="381"/>
      <c r="M19" s="381"/>
      <c r="N19" s="381"/>
      <c r="O19" s="381"/>
    </row>
    <row r="20" spans="2:15" s="209" customFormat="1" ht="52.5" customHeight="1" x14ac:dyDescent="0.2">
      <c r="B20" s="238" t="str">
        <f>'Evaluación de los Controles'!B21</f>
        <v>R3</v>
      </c>
      <c r="C20" s="112" t="str">
        <f>'Evaluación de los Controles'!C21</f>
        <v>Disposiciones establecidas en los pliegos de condiciones que permiten a los participantes direccionar los procesos hacia un grupo en particular</v>
      </c>
      <c r="D20" s="333" t="str">
        <f>IF('Analisis del Riesgo'!F17="","",'Analisis del Riesgo'!F17)</f>
        <v xml:space="preserve">2 - Improbable </v>
      </c>
      <c r="E20" s="333" t="str">
        <f>IF('Analisis del Riesgo'!H17="","",'Analisis del Riesgo'!H17)</f>
        <v xml:space="preserve">3 - Moderado </v>
      </c>
      <c r="F20" s="333" t="str">
        <f>IF(D20&amp;E20="","",LOOKUP(D20&amp;E20,TabEvaluacion!$D$16:$D$40,TabEvaluacion!$C$16:$C$40))</f>
        <v>Moderada</v>
      </c>
      <c r="G20" s="333" t="str">
        <f>IF('Evaluación de los Controles'!U21="","",LOOKUP('Evaluación de los Controles'!U21,ProbImpacto!$A$3:$A$7,ProbImpacto!$E$3:$E$7))</f>
        <v xml:space="preserve">1 - Rara Vez </v>
      </c>
      <c r="H20" s="333" t="str">
        <f>IF('Evaluación de los Controles'!V21="","",LOOKUP('Evaluación de los Controles'!V21,ProbImpacto!$A$12:$A$16,ProbImpacto!$F$12:$F$16))</f>
        <v xml:space="preserve">3 - Moderado </v>
      </c>
      <c r="I20" s="377" t="str">
        <f>IF(G20&amp;H20="","",LOOKUP(G20&amp;H20,TabEvaluacion!$D$16:$D$40,TabEvaluacion!$C$16:$C$40))</f>
        <v>Moderada</v>
      </c>
      <c r="J20" s="380" t="str">
        <f t="shared" si="0"/>
        <v>No</v>
      </c>
      <c r="K20" s="103"/>
      <c r="L20" s="381"/>
      <c r="M20" s="381"/>
      <c r="N20" s="381"/>
      <c r="O20" s="381"/>
    </row>
    <row r="21" spans="2:15" s="209" customFormat="1" ht="52.5" customHeight="1" x14ac:dyDescent="0.2">
      <c r="B21" s="238" t="str">
        <f>'Evaluación de los Controles'!B24</f>
        <v>R4</v>
      </c>
      <c r="C21" s="112" t="str">
        <f>'Evaluación de los Controles'!C24</f>
        <v xml:space="preserve">  Tramites y/o Servicios    Concusión,  Cohecho, Tráfico de Influencias</v>
      </c>
      <c r="D21" s="333" t="str">
        <f>IF('Analisis del Riesgo'!F18="","",'Analisis del Riesgo'!F18)</f>
        <v xml:space="preserve">3 - Posible  </v>
      </c>
      <c r="E21" s="333" t="str">
        <f>IF('Analisis del Riesgo'!H18="","",'Analisis del Riesgo'!H18)</f>
        <v xml:space="preserve">4 - Mayor  </v>
      </c>
      <c r="F21" s="333" t="str">
        <f>IF(D21&amp;E21="","",LOOKUP(D21&amp;E21,TabEvaluacion!$D$16:$D$40,TabEvaluacion!$C$16:$C$40))</f>
        <v>Extrema</v>
      </c>
      <c r="G21" s="333" t="str">
        <f>IF('Evaluación de los Controles'!U24="","",LOOKUP('Evaluación de los Controles'!U24,ProbImpacto!$A$3:$A$7,ProbImpacto!$E$3:$E$7))</f>
        <v xml:space="preserve">2 - Improbable </v>
      </c>
      <c r="H21" s="333" t="str">
        <f>IF('Evaluación de los Controles'!V24="","",LOOKUP('Evaluación de los Controles'!V24,ProbImpacto!$A$12:$A$16,ProbImpacto!$F$12:$F$16))</f>
        <v xml:space="preserve">4 - Mayor  </v>
      </c>
      <c r="I21" s="377" t="str">
        <f>IF(G21&amp;H21="","",LOOKUP(G21&amp;H21,TabEvaluacion!$D$16:$D$40,TabEvaluacion!$C$16:$C$40))</f>
        <v>Alta</v>
      </c>
      <c r="J21" s="380" t="str">
        <f t="shared" si="0"/>
        <v>Si</v>
      </c>
      <c r="K21" s="103"/>
      <c r="L21" s="381"/>
      <c r="M21" s="381"/>
      <c r="N21" s="381"/>
      <c r="O21" s="381"/>
    </row>
    <row r="22" spans="2:15" s="209" customFormat="1" ht="52.5" customHeight="1" x14ac:dyDescent="0.2">
      <c r="B22" s="238" t="str">
        <f>'Evaluación de los Controles'!B27</f>
        <v>R5</v>
      </c>
      <c r="C22" s="112" t="str">
        <f>'Evaluación de los Controles'!C27</f>
        <v>Dilatación de los procesos de investigación y sanción</v>
      </c>
      <c r="D22" s="333" t="str">
        <f>IF('Analisis del Riesgo'!F19="","",'Analisis del Riesgo'!F19)</f>
        <v xml:space="preserve">2 - Improbable </v>
      </c>
      <c r="E22" s="333" t="str">
        <f>IF('Analisis del Riesgo'!H19="","",'Analisis del Riesgo'!H19)</f>
        <v xml:space="preserve">4 - Mayor  </v>
      </c>
      <c r="F22" s="333" t="str">
        <f>IF(D22&amp;E22="","",LOOKUP(D22&amp;E22,TabEvaluacion!$D$16:$D$40,TabEvaluacion!$C$16:$C$40))</f>
        <v>Alta</v>
      </c>
      <c r="G22" s="333" t="str">
        <f>IF('Evaluación de los Controles'!U27="","",LOOKUP('Evaluación de los Controles'!U27,ProbImpacto!$A$3:$A$7,ProbImpacto!$E$3:$E$7))</f>
        <v xml:space="preserve">1 - Rara Vez </v>
      </c>
      <c r="H22" s="333" t="str">
        <f>IF('Evaluación de los Controles'!V27="","",LOOKUP('Evaluación de los Controles'!V27,ProbImpacto!$A$12:$A$16,ProbImpacto!$F$12:$F$16))</f>
        <v xml:space="preserve">2 - Menor </v>
      </c>
      <c r="I22" s="377" t="str">
        <f>IF(G22&amp;H22="","",LOOKUP(G22&amp;H22,TabEvaluacion!$D$16:$D$40,TabEvaluacion!$C$16:$C$40))</f>
        <v>Baja</v>
      </c>
      <c r="J22" s="380" t="str">
        <f t="shared" si="0"/>
        <v>No</v>
      </c>
    </row>
    <row r="23" spans="2:15" s="209" customFormat="1" ht="52.5" customHeight="1" x14ac:dyDescent="0.2">
      <c r="B23" s="238" t="str">
        <f>'Evaluación de los Controles'!B30</f>
        <v>R6</v>
      </c>
      <c r="C23" s="112" t="str">
        <f>'Evaluación de los Controles'!C30</f>
        <v>Veracidad en la información financiera institucional presentada</v>
      </c>
      <c r="D23" s="333" t="str">
        <f>IF('Analisis del Riesgo'!F20="","",'Analisis del Riesgo'!F20)</f>
        <v xml:space="preserve">4 - Probable </v>
      </c>
      <c r="E23" s="333" t="str">
        <f>IF('Analisis del Riesgo'!H20="","",'Analisis del Riesgo'!H20)</f>
        <v xml:space="preserve">4 - Mayor  </v>
      </c>
      <c r="F23" s="333" t="str">
        <f>IF(D23&amp;E23="","",LOOKUP(D23&amp;E23,TabEvaluacion!$D$16:$D$40,TabEvaluacion!$C$16:$C$40))</f>
        <v>Extrema</v>
      </c>
      <c r="G23" s="333" t="str">
        <f>IF('Evaluación de los Controles'!U30="","",LOOKUP('Evaluación de los Controles'!U30,ProbImpacto!$A$3:$A$7,ProbImpacto!$E$3:$E$7))</f>
        <v xml:space="preserve">2 - Improbable </v>
      </c>
      <c r="H23" s="333" t="str">
        <f>IF('Evaluación de los Controles'!V30="","",LOOKUP('Evaluación de los Controles'!V30,ProbImpacto!$A$12:$A$16,ProbImpacto!$F$12:$F$16))</f>
        <v xml:space="preserve">4 - Mayor  </v>
      </c>
      <c r="I23" s="377" t="str">
        <f>IF(G23&amp;H23="","",LOOKUP(G23&amp;H23,TabEvaluacion!$D$16:$D$40,TabEvaluacion!$C$16:$C$40))</f>
        <v>Alta</v>
      </c>
      <c r="J23" s="380" t="str">
        <f t="shared" si="0"/>
        <v>Si</v>
      </c>
    </row>
    <row r="24" spans="2:15" s="209" customFormat="1" ht="52.5" customHeight="1" x14ac:dyDescent="0.2">
      <c r="B24" s="238" t="str">
        <f>'Evaluación de los Controles'!B33</f>
        <v>R7</v>
      </c>
      <c r="C24" s="112" t="str">
        <f>'Evaluación de los Controles'!C33</f>
        <v/>
      </c>
      <c r="D24" s="333" t="str">
        <f>IF('Analisis del Riesgo'!F21="","",'Analisis del Riesgo'!F21)</f>
        <v/>
      </c>
      <c r="E24" s="333" t="str">
        <f>IF('Analisis del Riesgo'!H21="","",'Analisis del Riesgo'!H21)</f>
        <v/>
      </c>
      <c r="F24" s="333" t="str">
        <f>IF(D24&amp;E24="","",LOOKUP(D24&amp;E24,TabEvaluacion!$D$16:$D$40,TabEvaluacion!$C$16:$C$40))</f>
        <v/>
      </c>
      <c r="G24" s="333" t="str">
        <f>IF('Evaluación de los Controles'!U33="","",LOOKUP('Evaluación de los Controles'!U33,ProbImpacto!$A$3:$A$7,ProbImpacto!$E$3:$E$7))</f>
        <v/>
      </c>
      <c r="H24" s="333" t="str">
        <f>IF('Evaluación de los Controles'!V33="","",LOOKUP('Evaluación de los Controles'!V33,ProbImpacto!$A$12:$A$16,ProbImpacto!$F$12:$F$16))</f>
        <v/>
      </c>
      <c r="I24" s="377" t="str">
        <f>IF(G24&amp;H24="","",LOOKUP(G24&amp;H24,TabEvaluacion!$D$16:$D$40,TabEvaluacion!$C$16:$C$40))</f>
        <v/>
      </c>
      <c r="J24" s="380" t="str">
        <f t="shared" si="0"/>
        <v/>
      </c>
    </row>
    <row r="25" spans="2:15" s="209" customFormat="1" ht="52.5" customHeight="1" x14ac:dyDescent="0.2">
      <c r="B25" s="238" t="str">
        <f>'Evaluación de los Controles'!B36</f>
        <v>R8</v>
      </c>
      <c r="C25" s="112" t="str">
        <f>'Evaluación de los Controles'!C36</f>
        <v/>
      </c>
      <c r="D25" s="333" t="str">
        <f>IF('Analisis del Riesgo'!F22="","",'Analisis del Riesgo'!F22)</f>
        <v/>
      </c>
      <c r="E25" s="333" t="str">
        <f>IF('Analisis del Riesgo'!H22="","",'Analisis del Riesgo'!H22)</f>
        <v/>
      </c>
      <c r="F25" s="333" t="str">
        <f>IF(D25&amp;E25="","",LOOKUP(D25&amp;E25,TabEvaluacion!$D$16:$D$40,TabEvaluacion!$C$16:$C$40))</f>
        <v/>
      </c>
      <c r="G25" s="333" t="str">
        <f>IF('Evaluación de los Controles'!U36="","",LOOKUP('Evaluación de los Controles'!U36,ProbImpacto!$A$3:$A$7,ProbImpacto!$E$3:$E$7))</f>
        <v/>
      </c>
      <c r="H25" s="333" t="str">
        <f>IF('Evaluación de los Controles'!V36="","",LOOKUP('Evaluación de los Controles'!V36,ProbImpacto!$A$12:$A$16,ProbImpacto!$F$12:$F$16))</f>
        <v/>
      </c>
      <c r="I25" s="377" t="str">
        <f>IF(G25&amp;H25="","",LOOKUP(G25&amp;H25,TabEvaluacion!$D$16:$D$40,TabEvaluacion!$C$16:$C$40))</f>
        <v/>
      </c>
      <c r="J25" s="380" t="str">
        <f t="shared" si="0"/>
        <v/>
      </c>
    </row>
    <row r="26" spans="2:15" s="209" customFormat="1" ht="52.5" customHeight="1" x14ac:dyDescent="0.2">
      <c r="B26" s="238" t="str">
        <f>'Evaluación de los Controles'!B39</f>
        <v>R9</v>
      </c>
      <c r="C26" s="112" t="str">
        <f>'Evaluación de los Controles'!C39</f>
        <v/>
      </c>
      <c r="D26" s="333" t="str">
        <f>IF('Analisis del Riesgo'!F23="","",'Analisis del Riesgo'!F23)</f>
        <v/>
      </c>
      <c r="E26" s="333" t="str">
        <f>IF('Analisis del Riesgo'!H23="","",'Analisis del Riesgo'!H23)</f>
        <v/>
      </c>
      <c r="F26" s="333" t="str">
        <f>IF(D26&amp;E26="","",LOOKUP(D26&amp;E26,TabEvaluacion!$D$16:$D$40,TabEvaluacion!$C$16:$C$40))</f>
        <v/>
      </c>
      <c r="G26" s="333" t="str">
        <f>IF('Evaluación de los Controles'!U39="","",LOOKUP('Evaluación de los Controles'!U39,ProbImpacto!$A$3:$A$7,ProbImpacto!$E$3:$E$7))</f>
        <v/>
      </c>
      <c r="H26" s="333" t="str">
        <f>IF('Evaluación de los Controles'!V39="","",LOOKUP('Evaluación de los Controles'!V39,ProbImpacto!$A$12:$A$16,ProbImpacto!$F$12:$F$16))</f>
        <v/>
      </c>
      <c r="I26" s="377" t="str">
        <f>IF(G26&amp;H26="","",LOOKUP(G26&amp;H26,TabEvaluacion!$D$16:$D$40,TabEvaluacion!$C$16:$C$40))</f>
        <v/>
      </c>
      <c r="J26" s="380" t="str">
        <f t="shared" si="0"/>
        <v/>
      </c>
    </row>
    <row r="27" spans="2:15" s="209" customFormat="1" ht="52.5" customHeight="1" thickBot="1" x14ac:dyDescent="0.25">
      <c r="B27" s="239" t="str">
        <f>'Evaluación de los Controles'!B42</f>
        <v>R10</v>
      </c>
      <c r="C27" s="120" t="str">
        <f>'Evaluación de los Controles'!C42</f>
        <v/>
      </c>
      <c r="D27" s="334" t="str">
        <f>IF('Analisis del Riesgo'!F24="","",'Analisis del Riesgo'!F24)</f>
        <v/>
      </c>
      <c r="E27" s="334" t="str">
        <f>IF('Analisis del Riesgo'!H24="","",'Analisis del Riesgo'!H24)</f>
        <v/>
      </c>
      <c r="F27" s="334" t="str">
        <f>IF(D27&amp;E27="","",LOOKUP(D27&amp;E27,TabEvaluacion!$D$16:$D$40,TabEvaluacion!$C$16:$C$40))</f>
        <v/>
      </c>
      <c r="G27" s="334" t="str">
        <f>IF('Evaluación de los Controles'!U42="","",LOOKUP('Evaluación de los Controles'!U42,ProbImpacto!$A$3:$A$7,ProbImpacto!$E$3:$E$7))</f>
        <v/>
      </c>
      <c r="H27" s="334" t="str">
        <f>IF('Evaluación de los Controles'!V42="","",LOOKUP('Evaluación de los Controles'!V42,ProbImpacto!$A$12:$A$16,ProbImpacto!$F$12:$F$16))</f>
        <v/>
      </c>
      <c r="I27" s="334" t="str">
        <f>IF(G27&amp;H27="","",LOOKUP(G27&amp;H27,TabEvaluacion!$D$16:$D$40,TabEvaluacion!$C$16:$C$40))</f>
        <v/>
      </c>
      <c r="J27" s="380" t="str">
        <f t="shared" si="0"/>
        <v/>
      </c>
    </row>
    <row r="28" spans="2:15" s="209" customFormat="1" ht="15" x14ac:dyDescent="0.2">
      <c r="B28" s="240"/>
      <c r="C28" s="241"/>
      <c r="D28" s="242"/>
      <c r="E28" s="242"/>
      <c r="F28" s="242"/>
      <c r="G28" s="242"/>
      <c r="H28" s="242"/>
      <c r="I28" s="379"/>
      <c r="J28" s="243"/>
    </row>
    <row r="29" spans="2:15" s="209" customFormat="1" ht="36.75" customHeight="1" x14ac:dyDescent="0.2">
      <c r="B29" s="554" t="str">
        <f>Identificación!B68</f>
        <v>Diseñado por:  Angelica Rodriguez y Carolina Cahuana</v>
      </c>
      <c r="C29" s="552"/>
      <c r="D29" s="552"/>
      <c r="E29" s="552"/>
      <c r="F29" s="552" t="str">
        <f>Identificación!E68</f>
        <v>Fecha de Aprobación: 10/11/2015</v>
      </c>
      <c r="G29" s="552"/>
      <c r="H29" s="552" t="str">
        <f>Identificación!G68</f>
        <v>Version 4.5</v>
      </c>
      <c r="I29" s="552"/>
      <c r="J29" s="553"/>
    </row>
    <row r="30" spans="2:15" s="209" customFormat="1" ht="15" x14ac:dyDescent="0.2">
      <c r="B30" s="244"/>
      <c r="C30" s="245"/>
      <c r="D30" s="246"/>
      <c r="E30" s="246"/>
      <c r="F30" s="246"/>
      <c r="G30" s="246"/>
      <c r="H30" s="246"/>
      <c r="I30" s="378"/>
      <c r="J30" s="247"/>
    </row>
    <row r="31" spans="2:15" s="209" customFormat="1" ht="15.75" thickBot="1" x14ac:dyDescent="0.25">
      <c r="B31" s="244"/>
      <c r="C31" s="245"/>
      <c r="D31" s="246"/>
      <c r="E31" s="246"/>
      <c r="F31" s="246"/>
      <c r="G31" s="246"/>
      <c r="H31" s="246"/>
      <c r="I31" s="378"/>
      <c r="J31" s="247"/>
    </row>
    <row r="32" spans="2:15" x14ac:dyDescent="0.2">
      <c r="B32" s="248"/>
      <c r="C32" s="196"/>
      <c r="D32" s="196"/>
      <c r="E32" s="196"/>
      <c r="F32" s="196"/>
      <c r="G32" s="196"/>
      <c r="H32" s="196"/>
      <c r="I32" s="196"/>
      <c r="J32" s="249"/>
    </row>
    <row r="33" spans="2:10" x14ac:dyDescent="0.2">
      <c r="B33" s="146"/>
      <c r="C33" s="101"/>
      <c r="D33" s="101"/>
      <c r="E33" s="101"/>
      <c r="F33" s="101"/>
      <c r="G33" s="101"/>
      <c r="H33" s="101"/>
      <c r="I33" s="101"/>
      <c r="J33" s="204"/>
    </row>
    <row r="34" spans="2:10" x14ac:dyDescent="0.2">
      <c r="B34" s="146"/>
      <c r="C34" s="101"/>
      <c r="D34" s="101"/>
      <c r="E34" s="101"/>
      <c r="F34" s="101"/>
      <c r="G34" s="101"/>
      <c r="H34" s="101"/>
      <c r="I34" s="101"/>
      <c r="J34" s="204"/>
    </row>
    <row r="35" spans="2:10" x14ac:dyDescent="0.2">
      <c r="B35" s="146"/>
      <c r="C35" s="101"/>
      <c r="D35" s="101"/>
      <c r="E35" s="101"/>
      <c r="F35" s="101"/>
      <c r="G35" s="101"/>
      <c r="H35" s="101"/>
      <c r="I35" s="101"/>
      <c r="J35" s="204"/>
    </row>
    <row r="36" spans="2:10" x14ac:dyDescent="0.2">
      <c r="B36" s="146"/>
      <c r="C36" s="101"/>
      <c r="D36" s="101"/>
      <c r="E36" s="101"/>
      <c r="F36" s="101"/>
      <c r="G36" s="101"/>
      <c r="H36" s="101"/>
      <c r="I36" s="101"/>
      <c r="J36" s="204"/>
    </row>
    <row r="37" spans="2:10" x14ac:dyDescent="0.2">
      <c r="B37" s="146"/>
      <c r="C37" s="101"/>
      <c r="D37" s="101"/>
      <c r="E37" s="101"/>
      <c r="F37" s="101"/>
      <c r="G37" s="101"/>
      <c r="H37" s="101"/>
      <c r="I37" s="101"/>
      <c r="J37" s="204"/>
    </row>
    <row r="38" spans="2:10" x14ac:dyDescent="0.2">
      <c r="B38" s="146"/>
      <c r="C38" s="101"/>
      <c r="D38" s="101"/>
      <c r="E38" s="101"/>
      <c r="F38" s="101"/>
      <c r="G38" s="101"/>
      <c r="H38" s="101"/>
      <c r="I38" s="101"/>
      <c r="J38" s="204"/>
    </row>
    <row r="39" spans="2:10" x14ac:dyDescent="0.2">
      <c r="B39" s="146"/>
      <c r="C39" s="101"/>
      <c r="D39" s="101"/>
      <c r="E39" s="101"/>
      <c r="F39" s="101"/>
      <c r="G39" s="101"/>
      <c r="H39" s="101"/>
      <c r="I39" s="101"/>
      <c r="J39" s="204"/>
    </row>
    <row r="40" spans="2:10" x14ac:dyDescent="0.2">
      <c r="B40" s="146"/>
      <c r="C40" s="101"/>
      <c r="D40" s="101"/>
      <c r="E40" s="101"/>
      <c r="F40" s="101"/>
      <c r="G40" s="101"/>
      <c r="H40" s="101"/>
      <c r="I40" s="101"/>
      <c r="J40" s="204"/>
    </row>
    <row r="41" spans="2:10" ht="13.5" thickBot="1" x14ac:dyDescent="0.25">
      <c r="B41" s="205"/>
      <c r="C41" s="185"/>
      <c r="D41" s="185"/>
      <c r="E41" s="185"/>
      <c r="F41" s="185"/>
      <c r="G41" s="185"/>
      <c r="H41" s="185"/>
      <c r="I41" s="185"/>
      <c r="J41" s="206"/>
    </row>
  </sheetData>
  <sheetProtection algorithmName="SHA-512" hashValue="4RRvAvtFgaUQtKSwfPbYnVxSAbAeCzA/Bl2gOY1lggCjO0pnFGNEb/24WraaXJfE9EXNbxDe3RQC/1tMC19hvg==" saltValue="ytGHY+A6OFrcLQgkMjv86Q==" spinCount="100000" sheet="1" objects="1" scenarios="1" formatRows="0"/>
  <mergeCells count="15">
    <mergeCell ref="B2:J12"/>
    <mergeCell ref="B13:J13"/>
    <mergeCell ref="H14:J14"/>
    <mergeCell ref="D15:J15"/>
    <mergeCell ref="B16:B17"/>
    <mergeCell ref="C16:C17"/>
    <mergeCell ref="B14:C14"/>
    <mergeCell ref="D14:G14"/>
    <mergeCell ref="B15:C15"/>
    <mergeCell ref="B29:E29"/>
    <mergeCell ref="F29:G29"/>
    <mergeCell ref="D16:F16"/>
    <mergeCell ref="G16:I16"/>
    <mergeCell ref="H29:J29"/>
    <mergeCell ref="J16:J17"/>
  </mergeCells>
  <conditionalFormatting sqref="F18:F28 F30:F46">
    <cfRule type="containsText" dxfId="29" priority="17" operator="containsText" text="Extrema">
      <formula>NOT(ISERROR(SEARCH("Extrema",F18)))</formula>
    </cfRule>
    <cfRule type="containsText" dxfId="28" priority="18" operator="containsText" text="Baja">
      <formula>NOT(ISERROR(SEARCH("Baja",F18)))</formula>
    </cfRule>
    <cfRule type="containsText" dxfId="27" priority="19" operator="containsText" text="Alta">
      <formula>NOT(ISERROR(SEARCH("Alta",F18)))</formula>
    </cfRule>
    <cfRule type="containsText" dxfId="26" priority="20" operator="containsText" text="Moderada">
      <formula>NOT(ISERROR(SEARCH("Moderada",F18)))</formula>
    </cfRule>
  </conditionalFormatting>
  <conditionalFormatting sqref="I19:I27">
    <cfRule type="containsText" dxfId="25" priority="9" operator="containsText" text="Extrema">
      <formula>NOT(ISERROR(SEARCH("Extrema",I19)))</formula>
    </cfRule>
    <cfRule type="containsText" dxfId="24" priority="10" operator="containsText" text="Baja">
      <formula>NOT(ISERROR(SEARCH("Baja",I19)))</formula>
    </cfRule>
    <cfRule type="containsText" dxfId="23" priority="11" operator="containsText" text="Alta">
      <formula>NOT(ISERROR(SEARCH("Alta",I19)))</formula>
    </cfRule>
    <cfRule type="containsText" dxfId="22" priority="12" operator="containsText" text="Moderada">
      <formula>NOT(ISERROR(SEARCH("Moderada",I19)))</formula>
    </cfRule>
  </conditionalFormatting>
  <conditionalFormatting sqref="I18">
    <cfRule type="containsText" dxfId="21" priority="5" operator="containsText" text="Extrema">
      <formula>NOT(ISERROR(SEARCH("Extrema",I18)))</formula>
    </cfRule>
    <cfRule type="containsText" dxfId="20" priority="6" operator="containsText" text="Baja">
      <formula>NOT(ISERROR(SEARCH("Baja",I18)))</formula>
    </cfRule>
    <cfRule type="containsText" dxfId="19" priority="7" operator="containsText" text="Alta">
      <formula>NOT(ISERROR(SEARCH("Alta",I18)))</formula>
    </cfRule>
    <cfRule type="containsText" dxfId="18" priority="8" operator="containsText" text="Moderada">
      <formula>NOT(ISERROR(SEARCH("Moderada",I18)))</formula>
    </cfRule>
  </conditionalFormatting>
  <conditionalFormatting sqref="J18:J27">
    <cfRule type="containsText" dxfId="17" priority="1" operator="containsText" text="Si">
      <formula>NOT(ISERROR(SEARCH("Si",J18)))</formula>
    </cfRule>
    <cfRule type="colorScale" priority="2">
      <colorScale>
        <cfvo type="formula" val="$J$18=&quot;No&quot;"/>
        <cfvo type="formula" val="$J$18=&quot;Si&quot;"/>
        <color rgb="FFFFEF9C"/>
        <color rgb="FF63BE7B"/>
      </colorScale>
    </cfRule>
    <cfRule type="colorScale" priority="3">
      <colorScale>
        <cfvo type="min"/>
        <cfvo type="percentile" val="50"/>
        <cfvo type="max"/>
        <color rgb="FFF8696B"/>
        <color rgb="FFFFEB84"/>
        <color rgb="FF63BE7B"/>
      </colorScale>
    </cfRule>
  </conditionalFormatting>
  <printOptions horizontalCentered="1"/>
  <pageMargins left="0.51181102362204722" right="0.42" top="0.21" bottom="0.28999999999999998" header="0.18" footer="0.26"/>
  <pageSetup scale="57" orientation="landscape" r:id="rId1"/>
  <colBreaks count="1" manualBreakCount="1">
    <brk id="9" max="1048575" man="1"/>
  </colBreaks>
  <cellWatches>
    <cellWatch r="G18"/>
  </cellWatch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36"/>
  <sheetViews>
    <sheetView showGridLines="0" topLeftCell="A4" zoomScale="66" zoomScaleNormal="66" workbookViewId="0">
      <selection activeCell="O11" sqref="O11"/>
    </sheetView>
  </sheetViews>
  <sheetFormatPr baseColWidth="10" defaultColWidth="11.42578125" defaultRowHeight="12.75" x14ac:dyDescent="0.2"/>
  <cols>
    <col min="1" max="1" width="8.140625" style="158" customWidth="1"/>
    <col min="2" max="2" width="11.140625" style="158" customWidth="1"/>
    <col min="3" max="3" width="6.7109375" style="158" customWidth="1"/>
    <col min="4" max="8" width="8.85546875" style="158" customWidth="1"/>
    <col min="9" max="9" width="9" style="158" customWidth="1"/>
    <col min="10" max="10" width="11.42578125" style="158" customWidth="1"/>
    <col min="11" max="11" width="27.5703125" style="158" customWidth="1"/>
    <col min="12" max="12" width="8.85546875" style="158" customWidth="1"/>
    <col min="13" max="13" width="9.28515625" style="158" customWidth="1"/>
    <col min="14" max="14" width="14.7109375" style="158" customWidth="1"/>
    <col min="15" max="15" width="14" style="158" customWidth="1"/>
    <col min="16" max="16384" width="11.42578125" style="158"/>
  </cols>
  <sheetData>
    <row r="1" spans="1:16" s="131" customFormat="1" ht="15" x14ac:dyDescent="0.2">
      <c r="A1" s="577"/>
      <c r="B1" s="578"/>
      <c r="C1" s="578"/>
      <c r="D1" s="578"/>
      <c r="E1" s="578"/>
      <c r="F1" s="578"/>
      <c r="G1" s="578"/>
      <c r="H1" s="578"/>
      <c r="I1" s="578"/>
      <c r="J1" s="578"/>
      <c r="K1" s="578"/>
      <c r="L1" s="578"/>
      <c r="M1" s="578"/>
      <c r="N1" s="578"/>
      <c r="O1" s="579"/>
      <c r="P1" s="130"/>
    </row>
    <row r="2" spans="1:16" s="131" customFormat="1" ht="26.25" customHeight="1" x14ac:dyDescent="0.2">
      <c r="A2" s="580"/>
      <c r="B2" s="581"/>
      <c r="C2" s="581"/>
      <c r="D2" s="581"/>
      <c r="E2" s="581"/>
      <c r="F2" s="581"/>
      <c r="G2" s="581"/>
      <c r="H2" s="581"/>
      <c r="I2" s="581"/>
      <c r="J2" s="581"/>
      <c r="K2" s="581"/>
      <c r="L2" s="581"/>
      <c r="M2" s="581"/>
      <c r="N2" s="581"/>
      <c r="O2" s="582"/>
      <c r="P2" s="130"/>
    </row>
    <row r="3" spans="1:16" s="131" customFormat="1" ht="26.25" customHeight="1" x14ac:dyDescent="0.2">
      <c r="A3" s="580"/>
      <c r="B3" s="581"/>
      <c r="C3" s="581"/>
      <c r="D3" s="581"/>
      <c r="E3" s="581"/>
      <c r="F3" s="581"/>
      <c r="G3" s="581"/>
      <c r="H3" s="581"/>
      <c r="I3" s="581"/>
      <c r="J3" s="581"/>
      <c r="K3" s="581"/>
      <c r="L3" s="581"/>
      <c r="M3" s="581"/>
      <c r="N3" s="581"/>
      <c r="O3" s="582"/>
      <c r="P3" s="130"/>
    </row>
    <row r="4" spans="1:16" s="131" customFormat="1" ht="14.25" x14ac:dyDescent="0.2">
      <c r="A4" s="132"/>
      <c r="B4" s="133"/>
      <c r="C4" s="133"/>
      <c r="D4" s="133"/>
      <c r="E4" s="133"/>
      <c r="F4" s="133"/>
      <c r="G4" s="133"/>
      <c r="H4" s="133"/>
      <c r="I4" s="133"/>
      <c r="J4" s="133"/>
      <c r="K4" s="133"/>
      <c r="L4" s="133"/>
      <c r="M4" s="133"/>
      <c r="N4" s="133"/>
      <c r="O4" s="134"/>
      <c r="P4" s="130"/>
    </row>
    <row r="5" spans="1:16" s="131" customFormat="1" ht="15" thickBot="1" x14ac:dyDescent="0.25">
      <c r="A5" s="135"/>
      <c r="B5" s="136"/>
      <c r="C5" s="136"/>
      <c r="D5" s="136"/>
      <c r="E5" s="136"/>
      <c r="F5" s="136"/>
      <c r="G5" s="136"/>
      <c r="H5" s="136"/>
      <c r="I5" s="136"/>
      <c r="J5" s="136"/>
      <c r="K5" s="136"/>
      <c r="L5" s="136"/>
      <c r="M5" s="136"/>
      <c r="N5" s="136"/>
      <c r="O5" s="137"/>
      <c r="P5" s="138"/>
    </row>
    <row r="6" spans="1:16" s="131" customFormat="1" ht="37.5" customHeight="1" thickBot="1" x14ac:dyDescent="0.25">
      <c r="A6" s="586" t="s">
        <v>267</v>
      </c>
      <c r="B6" s="587"/>
      <c r="C6" s="587"/>
      <c r="D6" s="587"/>
      <c r="E6" s="587"/>
      <c r="F6" s="587"/>
      <c r="G6" s="587"/>
      <c r="H6" s="587"/>
      <c r="I6" s="587"/>
      <c r="J6" s="587"/>
      <c r="K6" s="587"/>
      <c r="L6" s="587"/>
      <c r="M6" s="587"/>
      <c r="N6" s="587"/>
      <c r="O6" s="588"/>
      <c r="P6" s="138"/>
    </row>
    <row r="7" spans="1:16" s="131" customFormat="1" ht="28.5" customHeight="1" x14ac:dyDescent="0.2">
      <c r="A7" s="589" t="s">
        <v>159</v>
      </c>
      <c r="B7" s="590"/>
      <c r="C7" s="590"/>
      <c r="D7" s="590"/>
      <c r="E7" s="591"/>
      <c r="F7" s="592" t="str">
        <f>IF(Identificación!D12="","",Identificación!D12)</f>
        <v>ALCALDIA DISTRITAL DE BARRANQUILLA</v>
      </c>
      <c r="G7" s="593"/>
      <c r="H7" s="593"/>
      <c r="I7" s="593"/>
      <c r="J7" s="593"/>
      <c r="K7" s="593"/>
      <c r="L7" s="594"/>
      <c r="M7" s="584" t="str">
        <f>IF(Identificación!G12="","",Identificación!G12)</f>
        <v>Periodo:    2017</v>
      </c>
      <c r="N7" s="584"/>
      <c r="O7" s="585"/>
      <c r="P7" s="139"/>
    </row>
    <row r="8" spans="1:16" s="131" customFormat="1" ht="69" customHeight="1" x14ac:dyDescent="0.2">
      <c r="A8" s="598" t="s">
        <v>160</v>
      </c>
      <c r="B8" s="599"/>
      <c r="C8" s="600"/>
      <c r="D8" s="600"/>
      <c r="E8" s="600"/>
      <c r="F8" s="595" t="str">
        <f>IF(Identificación!D13="","",Identificación!D13)</f>
        <v/>
      </c>
      <c r="G8" s="596"/>
      <c r="H8" s="596"/>
      <c r="I8" s="596"/>
      <c r="J8" s="596"/>
      <c r="K8" s="596"/>
      <c r="L8" s="596"/>
      <c r="M8" s="596"/>
      <c r="N8" s="596"/>
      <c r="O8" s="597"/>
      <c r="P8" s="139"/>
    </row>
    <row r="9" spans="1:16" s="145" customFormat="1" ht="34.15" customHeight="1" x14ac:dyDescent="0.2">
      <c r="A9" s="140"/>
      <c r="B9" s="141"/>
      <c r="C9" s="141"/>
      <c r="D9" s="142"/>
      <c r="E9" s="142"/>
      <c r="F9" s="142"/>
      <c r="G9" s="142"/>
      <c r="H9" s="142"/>
      <c r="I9" s="142"/>
      <c r="J9" s="142"/>
      <c r="K9" s="142"/>
      <c r="L9" s="142"/>
      <c r="M9" s="142"/>
      <c r="N9" s="142"/>
      <c r="O9" s="143"/>
      <c r="P9" s="144"/>
    </row>
    <row r="10" spans="1:16" s="151" customFormat="1" ht="34.5" customHeight="1" x14ac:dyDescent="0.2">
      <c r="A10" s="146"/>
      <c r="B10" s="101"/>
      <c r="C10" s="101"/>
      <c r="D10" s="101"/>
      <c r="E10" s="147"/>
      <c r="F10" s="147"/>
      <c r="G10" s="147"/>
      <c r="H10" s="147"/>
      <c r="I10" s="147"/>
      <c r="J10" s="147"/>
      <c r="K10" s="148" t="s">
        <v>240</v>
      </c>
      <c r="L10" s="148" t="s">
        <v>241</v>
      </c>
      <c r="M10" s="148" t="s">
        <v>162</v>
      </c>
      <c r="N10" s="148" t="s">
        <v>163</v>
      </c>
      <c r="O10" s="149" t="s">
        <v>141</v>
      </c>
      <c r="P10" s="150"/>
    </row>
    <row r="11" spans="1:16" ht="46.5" customHeight="1" x14ac:dyDescent="0.2">
      <c r="A11" s="601" t="s">
        <v>246</v>
      </c>
      <c r="B11" s="152" t="s">
        <v>245</v>
      </c>
      <c r="C11" s="136"/>
      <c r="D11" s="153"/>
      <c r="E11" s="153"/>
      <c r="F11" s="154"/>
      <c r="G11" s="154"/>
      <c r="H11" s="154"/>
      <c r="I11" s="35"/>
      <c r="J11" s="35"/>
      <c r="K11" s="155" t="str">
        <f>'Analisis del Riesgo'!C15</f>
        <v xml:space="preserve">Manejo inadecuado de la información física o digital en la entidad  </v>
      </c>
      <c r="L11" s="156" t="str">
        <f>'Analisis del Riesgo'!B15</f>
        <v>R1</v>
      </c>
      <c r="M11" s="156">
        <f>IF('Evaluación de los Controles'!V15="",0,'Evaluación de los Controles'!V15)</f>
        <v>5</v>
      </c>
      <c r="N11" s="156">
        <f>IF('Evaluación de los Controles'!U15="",0,'Evaluación de los Controles'!U15)</f>
        <v>1</v>
      </c>
      <c r="O11" s="157" t="str">
        <f>IF('Valoracion Riesgo'!G18&amp;'Valoracion Riesgo'!H18="","",LOOKUP('Valoracion Riesgo'!G18&amp;'Valoracion Riesgo'!H18,TabEvaluacion!$D$16:$D$40,TabEvaluacion!$C$16:$C$40))</f>
        <v>Alta</v>
      </c>
      <c r="P11" s="150"/>
    </row>
    <row r="12" spans="1:16" ht="46.5" customHeight="1" x14ac:dyDescent="0.2">
      <c r="A12" s="601"/>
      <c r="B12" s="152" t="s">
        <v>244</v>
      </c>
      <c r="C12" s="159"/>
      <c r="D12" s="160"/>
      <c r="E12" s="161"/>
      <c r="F12" s="161"/>
      <c r="G12" s="162"/>
      <c r="H12" s="162"/>
      <c r="I12" s="159"/>
      <c r="J12" s="35"/>
      <c r="K12" s="155" t="str">
        <f>'Analisis del Riesgo'!C16</f>
        <v>Alteración intencional o fortuita de la cartera de los contribuyentes</v>
      </c>
      <c r="L12" s="156" t="str">
        <f>'Analisis del Riesgo'!B16</f>
        <v>R2</v>
      </c>
      <c r="M12" s="156">
        <f>IF('Evaluación de los Controles'!V18="",0,'Evaluación de los Controles'!V18)</f>
        <v>3</v>
      </c>
      <c r="N12" s="156">
        <f>IF('Evaluación de los Controles'!U18="",0,'Evaluación de los Controles'!U18)</f>
        <v>1</v>
      </c>
      <c r="O12" s="157" t="str">
        <f>IF('Valoracion Riesgo'!G19&amp;'Valoracion Riesgo'!H19="","",LOOKUP('Valoracion Riesgo'!G19&amp;'Valoracion Riesgo'!H19,TabEvaluacion!$D$16:$D$40,TabEvaluacion!$C$16:$C$40))</f>
        <v>Moderada</v>
      </c>
      <c r="P12" s="150"/>
    </row>
    <row r="13" spans="1:16" ht="46.5" customHeight="1" x14ac:dyDescent="0.2">
      <c r="A13" s="601"/>
      <c r="B13" s="152" t="s">
        <v>164</v>
      </c>
      <c r="C13" s="163"/>
      <c r="D13" s="164"/>
      <c r="E13" s="165"/>
      <c r="F13" s="166"/>
      <c r="G13" s="167"/>
      <c r="H13" s="167"/>
      <c r="I13" s="168"/>
      <c r="J13" s="35"/>
      <c r="K13" s="155" t="str">
        <f>'Analisis del Riesgo'!C17</f>
        <v>Disposiciones establecidas en los pliegos de condiciones que permiten a los participantes direccionar los procesos hacia un grupo en particular</v>
      </c>
      <c r="L13" s="156" t="str">
        <f>'Analisis del Riesgo'!B17</f>
        <v>R3</v>
      </c>
      <c r="M13" s="156">
        <f>IF('Evaluación de los Controles'!V21="",0,'Evaluación de los Controles'!V21)</f>
        <v>3</v>
      </c>
      <c r="N13" s="156">
        <f>IF('Evaluación de los Controles'!U21="",0,'Evaluación de los Controles'!U21)</f>
        <v>1</v>
      </c>
      <c r="O13" s="157" t="str">
        <f>IF('Valoracion Riesgo'!G20&amp;'Valoracion Riesgo'!H20="","",LOOKUP('Valoracion Riesgo'!G20&amp;'Valoracion Riesgo'!H20,TabEvaluacion!$D$16:$D$40,TabEvaluacion!$C$16:$C$40))</f>
        <v>Moderada</v>
      </c>
      <c r="P13" s="150"/>
    </row>
    <row r="14" spans="1:16" ht="46.5" customHeight="1" x14ac:dyDescent="0.2">
      <c r="A14" s="601"/>
      <c r="B14" s="152" t="s">
        <v>243</v>
      </c>
      <c r="C14" s="163"/>
      <c r="D14" s="164"/>
      <c r="E14" s="164"/>
      <c r="F14" s="165"/>
      <c r="G14" s="166"/>
      <c r="H14" s="154"/>
      <c r="I14" s="168"/>
      <c r="J14" s="35"/>
      <c r="K14" s="155" t="str">
        <f>'Analisis del Riesgo'!C18</f>
        <v xml:space="preserve">  Tramites y/o Servicios    Concusión,  Cohecho, Tráfico de Influencias</v>
      </c>
      <c r="L14" s="156" t="str">
        <f>'Analisis del Riesgo'!B18</f>
        <v>R4</v>
      </c>
      <c r="M14" s="156">
        <f>IF('Evaluación de los Controles'!V24="",0,'Evaluación de los Controles'!V24)</f>
        <v>4</v>
      </c>
      <c r="N14" s="156">
        <f>IF('Evaluación de los Controles'!U24="",0,'Evaluación de los Controles'!U24)</f>
        <v>2</v>
      </c>
      <c r="O14" s="157" t="str">
        <f>IF('Valoracion Riesgo'!G21&amp;'Valoracion Riesgo'!H21="","",LOOKUP('Valoracion Riesgo'!G21&amp;'Valoracion Riesgo'!H21,TabEvaluacion!$D$16:$D$40,TabEvaluacion!$C$16:$C$40))</f>
        <v>Alta</v>
      </c>
      <c r="P14" s="150"/>
    </row>
    <row r="15" spans="1:16" ht="46.5" customHeight="1" x14ac:dyDescent="0.2">
      <c r="A15" s="601"/>
      <c r="B15" s="152" t="s">
        <v>242</v>
      </c>
      <c r="C15" s="163"/>
      <c r="D15" s="164"/>
      <c r="E15" s="164"/>
      <c r="F15" s="165"/>
      <c r="G15" s="166"/>
      <c r="H15" s="169"/>
      <c r="I15" s="168"/>
      <c r="J15" s="35"/>
      <c r="K15" s="155" t="str">
        <f>'Analisis del Riesgo'!C19</f>
        <v>Dilatación de los procesos de investigación y sanción</v>
      </c>
      <c r="L15" s="156" t="str">
        <f>'Analisis del Riesgo'!B19</f>
        <v>R5</v>
      </c>
      <c r="M15" s="156">
        <f>IF('Evaluación de los Controles'!V27="",0,'Evaluación de los Controles'!V27)</f>
        <v>2</v>
      </c>
      <c r="N15" s="156">
        <f>IF('Evaluación de los Controles'!U27="",0,'Evaluación de los Controles'!U27)</f>
        <v>1</v>
      </c>
      <c r="O15" s="157" t="str">
        <f>IF('Valoracion Riesgo'!G22&amp;'Valoracion Riesgo'!H22="","",LOOKUP('Valoracion Riesgo'!G22&amp;'Valoracion Riesgo'!H22,TabEvaluacion!$D$16:$D$40,TabEvaluacion!$C$16:$C$40))</f>
        <v>Baja</v>
      </c>
      <c r="P15" s="150"/>
    </row>
    <row r="16" spans="1:16" ht="52.5" customHeight="1" x14ac:dyDescent="0.2">
      <c r="A16" s="170"/>
      <c r="B16" s="35"/>
      <c r="C16" s="163"/>
      <c r="D16" s="171" t="s">
        <v>247</v>
      </c>
      <c r="E16" s="172" t="s">
        <v>248</v>
      </c>
      <c r="F16" s="172" t="s">
        <v>249</v>
      </c>
      <c r="G16" s="172" t="s">
        <v>250</v>
      </c>
      <c r="H16" s="172" t="s">
        <v>251</v>
      </c>
      <c r="I16" s="173"/>
      <c r="J16" s="35"/>
      <c r="K16" s="155" t="str">
        <f>'Analisis del Riesgo'!C20</f>
        <v>Veracidad en la información financiera institucional presentada</v>
      </c>
      <c r="L16" s="156" t="str">
        <f>'Analisis del Riesgo'!B20</f>
        <v>R6</v>
      </c>
      <c r="M16" s="156">
        <f>IF('Evaluación de los Controles'!V30="",0,'Evaluación de los Controles'!V30)</f>
        <v>4</v>
      </c>
      <c r="N16" s="156">
        <f>IF('Evaluación de los Controles'!U30="",0,'Evaluación de los Controles'!U30)</f>
        <v>2</v>
      </c>
      <c r="O16" s="157" t="str">
        <f>IF('Valoracion Riesgo'!G23&amp;'Valoracion Riesgo'!H23="","",LOOKUP('Valoracion Riesgo'!G23&amp;'Valoracion Riesgo'!H23,TabEvaluacion!$D$16:$D$40,TabEvaluacion!$C$16:$C$40))</f>
        <v>Alta</v>
      </c>
      <c r="P16" s="150"/>
    </row>
    <row r="17" spans="1:16" ht="52.5" customHeight="1" x14ac:dyDescent="0.2">
      <c r="A17" s="170"/>
      <c r="B17" s="35"/>
      <c r="C17" s="163"/>
      <c r="D17" s="583" t="s">
        <v>4</v>
      </c>
      <c r="E17" s="583"/>
      <c r="F17" s="583"/>
      <c r="G17" s="583"/>
      <c r="H17" s="583"/>
      <c r="I17" s="101"/>
      <c r="J17" s="35"/>
      <c r="K17" s="155" t="str">
        <f>'Analisis del Riesgo'!C21</f>
        <v/>
      </c>
      <c r="L17" s="156" t="str">
        <f>'Analisis del Riesgo'!B21</f>
        <v>R7</v>
      </c>
      <c r="M17" s="156">
        <f>IF('Evaluación de los Controles'!V33="",0,'Evaluación de los Controles'!V33)</f>
        <v>0</v>
      </c>
      <c r="N17" s="156">
        <f>IF('Evaluación de los Controles'!U33="",0,'Evaluación de los Controles'!U33)</f>
        <v>0</v>
      </c>
      <c r="O17" s="157" t="str">
        <f>IF('Valoracion Riesgo'!G24&amp;'Valoracion Riesgo'!H24="","",LOOKUP('Valoracion Riesgo'!G24&amp;'Valoracion Riesgo'!H24,TabEvaluacion!$D$16:$D$40,TabEvaluacion!$C$16:$C$40))</f>
        <v/>
      </c>
      <c r="P17" s="150"/>
    </row>
    <row r="18" spans="1:16" ht="52.5" customHeight="1" x14ac:dyDescent="0.2">
      <c r="A18" s="170"/>
      <c r="B18" s="174"/>
      <c r="C18" s="175" t="s">
        <v>165</v>
      </c>
      <c r="D18" s="102"/>
      <c r="E18" s="102"/>
      <c r="F18" s="176"/>
      <c r="G18" s="175" t="s">
        <v>167</v>
      </c>
      <c r="H18" s="175"/>
      <c r="I18" s="101"/>
      <c r="J18" s="101"/>
      <c r="K18" s="155" t="str">
        <f>'Analisis del Riesgo'!C22</f>
        <v/>
      </c>
      <c r="L18" s="156" t="str">
        <f>'Analisis del Riesgo'!B22</f>
        <v>R8</v>
      </c>
      <c r="M18" s="156">
        <f>IF('Evaluación de los Controles'!V36="",0,'Evaluación de los Controles'!V36)</f>
        <v>0</v>
      </c>
      <c r="N18" s="156">
        <f>IF('Evaluación de los Controles'!U36="",0,'Evaluación de los Controles'!U36)</f>
        <v>0</v>
      </c>
      <c r="O18" s="157" t="str">
        <f>IF('Valoracion Riesgo'!G25&amp;'Valoracion Riesgo'!H25="","",LOOKUP('Valoracion Riesgo'!G25&amp;'Valoracion Riesgo'!H25,TabEvaluacion!$D$16:$D$40,TabEvaluacion!$C$16:$C$40))</f>
        <v/>
      </c>
      <c r="P18" s="150"/>
    </row>
    <row r="19" spans="1:16" ht="52.5" customHeight="1" x14ac:dyDescent="0.2">
      <c r="A19" s="170"/>
      <c r="B19" s="177"/>
      <c r="C19" s="175" t="s">
        <v>166</v>
      </c>
      <c r="D19" s="102"/>
      <c r="E19" s="102"/>
      <c r="F19" s="178"/>
      <c r="G19" s="175" t="s">
        <v>168</v>
      </c>
      <c r="H19" s="175"/>
      <c r="I19" s="101"/>
      <c r="J19" s="101"/>
      <c r="K19" s="155" t="str">
        <f>'Analisis del Riesgo'!C23</f>
        <v/>
      </c>
      <c r="L19" s="156" t="str">
        <f>'Analisis del Riesgo'!B23</f>
        <v>R9</v>
      </c>
      <c r="M19" s="156">
        <f>IF('Evaluación de los Controles'!V39="",0,'Evaluación de los Controles'!V39)</f>
        <v>0</v>
      </c>
      <c r="N19" s="156">
        <f>IF('Evaluación de los Controles'!U39="",0,'Evaluación de los Controles'!U39)</f>
        <v>0</v>
      </c>
      <c r="O19" s="157" t="str">
        <f>IF('Valoracion Riesgo'!G26&amp;'Valoracion Riesgo'!H26="","",LOOKUP('Valoracion Riesgo'!G26&amp;'Valoracion Riesgo'!H26,TabEvaluacion!$D$16:$D$40,TabEvaluacion!$C$16:$C$40))</f>
        <v/>
      </c>
      <c r="P19" s="150"/>
    </row>
    <row r="20" spans="1:16" ht="52.5" customHeight="1" x14ac:dyDescent="0.2">
      <c r="A20" s="170"/>
      <c r="B20" s="35"/>
      <c r="C20" s="163"/>
      <c r="D20" s="102"/>
      <c r="E20" s="102"/>
      <c r="F20" s="175"/>
      <c r="G20" s="175"/>
      <c r="H20" s="175"/>
      <c r="I20" s="101"/>
      <c r="J20" s="101"/>
      <c r="K20" s="155" t="str">
        <f>'Analisis del Riesgo'!C24</f>
        <v/>
      </c>
      <c r="L20" s="156" t="str">
        <f>'Analisis del Riesgo'!B24</f>
        <v>R10</v>
      </c>
      <c r="M20" s="156">
        <f>IF('Evaluación de los Controles'!V42="",0,'Evaluación de los Controles'!V42)</f>
        <v>0</v>
      </c>
      <c r="N20" s="156">
        <f>IF('Evaluación de los Controles'!U42="",0,'Evaluación de los Controles'!U42)</f>
        <v>0</v>
      </c>
      <c r="O20" s="157" t="str">
        <f>IF('Valoracion Riesgo'!G27&amp;'Valoracion Riesgo'!H27="","",LOOKUP('Valoracion Riesgo'!G27&amp;'Valoracion Riesgo'!H27,TabEvaluacion!$D$16:$D$40,TabEvaluacion!$C$16:$C$40))</f>
        <v/>
      </c>
      <c r="P20" s="150"/>
    </row>
    <row r="21" spans="1:16" ht="52.5" customHeight="1" x14ac:dyDescent="0.2">
      <c r="A21" s="170"/>
      <c r="B21" s="35"/>
      <c r="C21" s="163"/>
      <c r="D21" s="102"/>
      <c r="E21" s="102"/>
      <c r="F21" s="175"/>
      <c r="G21" s="175"/>
      <c r="H21" s="175"/>
      <c r="I21" s="101"/>
      <c r="J21" s="101"/>
      <c r="K21" s="179"/>
      <c r="L21" s="180"/>
      <c r="M21" s="180"/>
      <c r="N21" s="180"/>
      <c r="O21" s="181"/>
      <c r="P21" s="150"/>
    </row>
    <row r="22" spans="1:16" ht="36" customHeight="1" thickBot="1" x14ac:dyDescent="0.25">
      <c r="A22" s="182"/>
      <c r="B22" s="183"/>
      <c r="C22" s="184"/>
      <c r="D22" s="184"/>
      <c r="E22" s="185"/>
      <c r="F22" s="185"/>
      <c r="G22" s="186"/>
      <c r="H22" s="187"/>
      <c r="I22" s="188"/>
      <c r="J22" s="185"/>
      <c r="K22" s="185"/>
      <c r="L22" s="185"/>
      <c r="M22" s="185"/>
      <c r="N22" s="185"/>
      <c r="O22" s="189"/>
      <c r="P22" s="150"/>
    </row>
    <row r="23" spans="1:16" ht="30" customHeight="1" x14ac:dyDescent="0.2">
      <c r="A23" s="190"/>
      <c r="B23" s="191"/>
      <c r="C23" s="192"/>
      <c r="D23" s="192"/>
      <c r="E23" s="193"/>
      <c r="F23" s="193"/>
      <c r="G23" s="193"/>
      <c r="H23" s="194"/>
      <c r="I23" s="195"/>
      <c r="J23" s="196"/>
      <c r="K23" s="196"/>
      <c r="L23" s="196"/>
      <c r="M23" s="196"/>
      <c r="N23" s="196"/>
      <c r="O23" s="197"/>
      <c r="P23" s="150"/>
    </row>
    <row r="24" spans="1:16" ht="26.25" customHeight="1" x14ac:dyDescent="0.2">
      <c r="A24" s="554" t="str">
        <f>Identificación!B68</f>
        <v>Diseñado por:  Angelica Rodriguez y Carolina Cahuana</v>
      </c>
      <c r="B24" s="555"/>
      <c r="C24" s="552"/>
      <c r="D24" s="552"/>
      <c r="E24" s="552"/>
      <c r="F24" s="552"/>
      <c r="G24" s="552"/>
      <c r="H24" s="552"/>
      <c r="I24" s="552" t="str">
        <f>Identificación!E68</f>
        <v>Fecha de Aprobación: 10/11/2015</v>
      </c>
      <c r="J24" s="552"/>
      <c r="K24" s="552"/>
      <c r="L24" s="552" t="str">
        <f>Identificación!G68</f>
        <v>Version 4.5</v>
      </c>
      <c r="M24" s="552"/>
      <c r="N24" s="552"/>
      <c r="O24" s="553"/>
      <c r="P24" s="150"/>
    </row>
    <row r="25" spans="1:16" ht="13.5" customHeight="1" x14ac:dyDescent="0.2">
      <c r="A25" s="198"/>
      <c r="B25" s="199"/>
      <c r="C25" s="199"/>
      <c r="D25" s="199"/>
      <c r="E25" s="199"/>
      <c r="F25" s="199"/>
      <c r="G25" s="199"/>
      <c r="H25" s="199"/>
      <c r="I25" s="199"/>
      <c r="J25" s="199"/>
      <c r="K25" s="199"/>
      <c r="L25" s="199"/>
      <c r="M25" s="199"/>
      <c r="N25" s="199"/>
      <c r="O25" s="200"/>
      <c r="P25" s="201"/>
    </row>
    <row r="26" spans="1:16" x14ac:dyDescent="0.2">
      <c r="A26" s="202"/>
      <c r="B26" s="203"/>
      <c r="C26" s="576"/>
      <c r="D26" s="576"/>
      <c r="E26" s="576"/>
      <c r="F26" s="199"/>
      <c r="G26" s="199"/>
      <c r="H26" s="199"/>
      <c r="I26" s="199"/>
      <c r="J26" s="199"/>
      <c r="K26" s="199"/>
      <c r="L26" s="199"/>
      <c r="M26" s="199"/>
      <c r="N26" s="199"/>
      <c r="O26" s="200"/>
      <c r="P26" s="201"/>
    </row>
    <row r="27" spans="1:16" x14ac:dyDescent="0.2">
      <c r="A27" s="146"/>
      <c r="B27" s="101"/>
      <c r="C27" s="101"/>
      <c r="D27" s="101"/>
      <c r="E27" s="101"/>
      <c r="F27" s="101"/>
      <c r="G27" s="101"/>
      <c r="H27" s="101"/>
      <c r="I27" s="101"/>
      <c r="J27" s="101"/>
      <c r="K27" s="101"/>
      <c r="L27" s="101"/>
      <c r="M27" s="101"/>
      <c r="N27" s="101"/>
      <c r="O27" s="204"/>
    </row>
    <row r="28" spans="1:16" x14ac:dyDescent="0.2">
      <c r="A28" s="146"/>
      <c r="B28" s="101"/>
      <c r="C28" s="101"/>
      <c r="D28" s="101"/>
      <c r="E28" s="101"/>
      <c r="F28" s="101"/>
      <c r="G28" s="101"/>
      <c r="H28" s="101"/>
      <c r="I28" s="101"/>
      <c r="J28" s="101"/>
      <c r="K28" s="101"/>
      <c r="L28" s="101"/>
      <c r="M28" s="101"/>
      <c r="N28" s="101"/>
      <c r="O28" s="204"/>
    </row>
    <row r="29" spans="1:16" x14ac:dyDescent="0.2">
      <c r="A29" s="146"/>
      <c r="B29" s="101"/>
      <c r="C29" s="101"/>
      <c r="D29" s="101"/>
      <c r="E29" s="101"/>
      <c r="F29" s="101"/>
      <c r="G29" s="101"/>
      <c r="H29" s="101"/>
      <c r="I29" s="101"/>
      <c r="J29" s="101"/>
      <c r="K29" s="101"/>
      <c r="L29" s="101"/>
      <c r="M29" s="101"/>
      <c r="N29" s="101"/>
      <c r="O29" s="204"/>
    </row>
    <row r="30" spans="1:16" x14ac:dyDescent="0.2">
      <c r="A30" s="146"/>
      <c r="B30" s="101"/>
      <c r="C30" s="101"/>
      <c r="D30" s="101"/>
      <c r="E30" s="101"/>
      <c r="F30" s="101"/>
      <c r="G30" s="101"/>
      <c r="H30" s="101"/>
      <c r="I30" s="101"/>
      <c r="J30" s="101"/>
      <c r="K30" s="101"/>
      <c r="L30" s="101"/>
      <c r="M30" s="101"/>
      <c r="N30" s="101"/>
      <c r="O30" s="204"/>
    </row>
    <row r="31" spans="1:16" ht="13.5" thickBot="1" x14ac:dyDescent="0.25">
      <c r="A31" s="205"/>
      <c r="B31" s="185"/>
      <c r="C31" s="185"/>
      <c r="D31" s="185"/>
      <c r="E31" s="185"/>
      <c r="F31" s="185"/>
      <c r="G31" s="185"/>
      <c r="H31" s="185"/>
      <c r="I31" s="185"/>
      <c r="J31" s="185"/>
      <c r="K31" s="185"/>
      <c r="L31" s="185"/>
      <c r="M31" s="185"/>
      <c r="N31" s="185"/>
      <c r="O31" s="206"/>
    </row>
    <row r="32" spans="1:16" x14ac:dyDescent="0.2">
      <c r="A32" s="207"/>
      <c r="B32" s="151"/>
      <c r="C32" s="151"/>
      <c r="D32" s="151"/>
      <c r="E32" s="151"/>
      <c r="F32" s="151"/>
      <c r="G32" s="151"/>
      <c r="H32" s="151"/>
      <c r="I32" s="151"/>
      <c r="J32" s="151"/>
      <c r="K32" s="151"/>
      <c r="L32" s="151"/>
      <c r="M32" s="151"/>
      <c r="N32" s="151"/>
      <c r="O32" s="208"/>
    </row>
    <row r="33" spans="1:15" x14ac:dyDescent="0.2">
      <c r="A33" s="151"/>
      <c r="B33" s="151"/>
      <c r="C33" s="151"/>
      <c r="D33" s="151"/>
      <c r="E33" s="151"/>
      <c r="F33" s="151"/>
      <c r="G33" s="151"/>
      <c r="H33" s="151"/>
      <c r="I33" s="151"/>
      <c r="J33" s="151"/>
      <c r="K33" s="151"/>
      <c r="L33" s="151"/>
      <c r="M33" s="151"/>
      <c r="N33" s="151"/>
      <c r="O33" s="151"/>
    </row>
    <row r="34" spans="1:15" x14ac:dyDescent="0.2">
      <c r="A34" s="151"/>
      <c r="B34" s="151"/>
      <c r="C34" s="151"/>
      <c r="D34" s="151"/>
      <c r="E34" s="151"/>
      <c r="F34" s="151"/>
      <c r="G34" s="151"/>
      <c r="H34" s="151"/>
      <c r="I34" s="151"/>
      <c r="J34" s="151"/>
      <c r="K34" s="151"/>
      <c r="L34" s="151"/>
      <c r="M34" s="151"/>
      <c r="N34" s="151"/>
      <c r="O34" s="151"/>
    </row>
    <row r="35" spans="1:15" x14ac:dyDescent="0.2">
      <c r="A35" s="151"/>
      <c r="B35" s="151"/>
      <c r="C35" s="151"/>
      <c r="D35" s="151"/>
      <c r="E35" s="151"/>
      <c r="F35" s="151"/>
      <c r="G35" s="151"/>
      <c r="H35" s="151"/>
      <c r="I35" s="151"/>
      <c r="J35" s="151"/>
      <c r="K35" s="151"/>
      <c r="L35" s="151"/>
      <c r="M35" s="151"/>
      <c r="N35" s="151"/>
      <c r="O35" s="151"/>
    </row>
    <row r="36" spans="1:15" x14ac:dyDescent="0.2">
      <c r="A36" s="151"/>
      <c r="B36" s="151"/>
      <c r="C36" s="151"/>
      <c r="D36" s="151"/>
      <c r="E36" s="151"/>
      <c r="F36" s="151"/>
      <c r="G36" s="151"/>
      <c r="H36" s="151"/>
      <c r="I36" s="151"/>
      <c r="J36" s="151"/>
      <c r="K36" s="151"/>
      <c r="L36" s="151"/>
      <c r="M36" s="151"/>
      <c r="N36" s="151"/>
      <c r="O36" s="151"/>
    </row>
  </sheetData>
  <sheetProtection algorithmName="SHA-512" hashValue="SHNQJhhNfDUKWuXBA1SIHIVd/LYuvSjWiK7vwkROZK3JZhbz6eUUDVpsZlq0vjhxosQncjWSJATBDkXthg0Ylw==" saltValue="gcE5K8JShIotbLsgY/eeGg==" spinCount="100000" sheet="1" objects="1" scenarios="1"/>
  <mergeCells count="15">
    <mergeCell ref="A1:O1"/>
    <mergeCell ref="A2:O2"/>
    <mergeCell ref="A3:O3"/>
    <mergeCell ref="A6:O6"/>
    <mergeCell ref="A7:E7"/>
    <mergeCell ref="F7:L7"/>
    <mergeCell ref="M7:O7"/>
    <mergeCell ref="C26:E26"/>
    <mergeCell ref="A8:E8"/>
    <mergeCell ref="F8:O8"/>
    <mergeCell ref="A11:A15"/>
    <mergeCell ref="D17:H17"/>
    <mergeCell ref="A24:H24"/>
    <mergeCell ref="I24:K24"/>
    <mergeCell ref="L24:O24"/>
  </mergeCells>
  <conditionalFormatting sqref="O21">
    <cfRule type="containsText" dxfId="16" priority="5" operator="containsText" text="Moderada">
      <formula>NOT(ISERROR(SEARCH("Moderada",O21)))</formula>
    </cfRule>
    <cfRule type="containsText" dxfId="15" priority="6" operator="containsText" text="Alta">
      <formula>NOT(ISERROR(SEARCH("Alta",O21)))</formula>
    </cfRule>
    <cfRule type="containsText" dxfId="14" priority="7" operator="containsText" text="Baja">
      <formula>NOT(ISERROR(SEARCH("Baja",O21)))</formula>
    </cfRule>
    <cfRule type="containsText" dxfId="13" priority="8" operator="containsText" text="Extrema">
      <formula>NOT(ISERROR(SEARCH("Extrema",O21)))</formula>
    </cfRule>
  </conditionalFormatting>
  <conditionalFormatting sqref="O11:O20">
    <cfRule type="containsText" dxfId="12" priority="1" operator="containsText" text="Moderada">
      <formula>NOT(ISERROR(SEARCH("Moderada",O11)))</formula>
    </cfRule>
    <cfRule type="containsText" dxfId="11" priority="2" operator="containsText" text="Alta">
      <formula>NOT(ISERROR(SEARCH("Alta",O11)))</formula>
    </cfRule>
    <cfRule type="containsText" dxfId="10" priority="3" operator="containsText" text="Baja">
      <formula>NOT(ISERROR(SEARCH("Baja",O11)))</formula>
    </cfRule>
    <cfRule type="containsText" dxfId="9" priority="4" operator="containsText" text="Extrema">
      <formula>NOT(ISERROR(SEARCH("Extrema",O11)))</formula>
    </cfRule>
  </conditionalFormatting>
  <pageMargins left="0.7" right="0.7" top="0.75" bottom="0.75" header="0.3" footer="0.3"/>
  <pageSetup paperSize="120" scale="51" orientation="portrait" r:id="rId1"/>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U63"/>
  <sheetViews>
    <sheetView view="pageBreakPreview" topLeftCell="K20" zoomScale="60" zoomScaleNormal="48" workbookViewId="0">
      <selection activeCell="P23" sqref="P23"/>
    </sheetView>
  </sheetViews>
  <sheetFormatPr baseColWidth="10" defaultColWidth="11.42578125" defaultRowHeight="14.25" x14ac:dyDescent="0.2"/>
  <cols>
    <col min="1" max="1" width="4.42578125" style="250" customWidth="1"/>
    <col min="2" max="2" width="13.5703125" style="250" bestFit="1" customWidth="1"/>
    <col min="3" max="3" width="41.5703125" style="250" customWidth="1"/>
    <col min="4" max="4" width="77" style="250" customWidth="1"/>
    <col min="5" max="5" width="41.5703125" style="250" customWidth="1"/>
    <col min="6" max="6" width="17.5703125" style="250" customWidth="1"/>
    <col min="7" max="7" width="18.140625" style="250" customWidth="1"/>
    <col min="8" max="8" width="12.5703125" style="250" customWidth="1"/>
    <col min="9" max="9" width="16.42578125" style="250" customWidth="1"/>
    <col min="10" max="10" width="59.7109375" style="250" customWidth="1"/>
    <col min="11" max="11" width="16.140625" style="251" customWidth="1"/>
    <col min="12" max="12" width="17.28515625" style="251" customWidth="1"/>
    <col min="13" max="13" width="12.5703125" style="250" customWidth="1"/>
    <col min="14" max="14" width="15.85546875" style="250" customWidth="1"/>
    <col min="15" max="15" width="16.42578125" style="250" customWidth="1"/>
    <col min="16" max="16" width="55.7109375" style="250" customWidth="1"/>
    <col min="17" max="17" width="37.85546875" style="250" customWidth="1"/>
    <col min="18" max="19" width="18.85546875" style="250" customWidth="1"/>
    <col min="20" max="21" width="28.7109375" style="250" customWidth="1"/>
    <col min="22" max="16384" width="11.42578125" style="250"/>
  </cols>
  <sheetData>
    <row r="1" spans="2:21" ht="15" thickBot="1" x14ac:dyDescent="0.25"/>
    <row r="2" spans="2:21" x14ac:dyDescent="0.2">
      <c r="B2" s="715"/>
      <c r="C2" s="716"/>
      <c r="D2" s="716"/>
      <c r="E2" s="716"/>
      <c r="F2" s="716"/>
      <c r="G2" s="716"/>
      <c r="H2" s="716"/>
      <c r="I2" s="716"/>
      <c r="J2" s="716"/>
      <c r="K2" s="716"/>
      <c r="L2" s="716"/>
      <c r="M2" s="716"/>
      <c r="N2" s="716"/>
      <c r="O2" s="716"/>
      <c r="P2" s="716"/>
      <c r="Q2" s="716"/>
      <c r="R2" s="716"/>
      <c r="S2" s="717"/>
      <c r="T2" s="718"/>
      <c r="U2" s="414"/>
    </row>
    <row r="3" spans="2:21" x14ac:dyDescent="0.2">
      <c r="B3" s="719"/>
      <c r="C3" s="720"/>
      <c r="D3" s="720"/>
      <c r="E3" s="720"/>
      <c r="F3" s="720"/>
      <c r="G3" s="720"/>
      <c r="H3" s="720"/>
      <c r="I3" s="720"/>
      <c r="J3" s="720"/>
      <c r="K3" s="720"/>
      <c r="L3" s="720"/>
      <c r="M3" s="720"/>
      <c r="N3" s="720"/>
      <c r="O3" s="720"/>
      <c r="P3" s="720"/>
      <c r="Q3" s="720"/>
      <c r="R3" s="720"/>
      <c r="S3" s="721"/>
      <c r="T3" s="722"/>
      <c r="U3" s="414"/>
    </row>
    <row r="4" spans="2:21" x14ac:dyDescent="0.2">
      <c r="B4" s="719"/>
      <c r="C4" s="720"/>
      <c r="D4" s="720"/>
      <c r="E4" s="720"/>
      <c r="F4" s="720"/>
      <c r="G4" s="720"/>
      <c r="H4" s="720"/>
      <c r="I4" s="720"/>
      <c r="J4" s="720"/>
      <c r="K4" s="720"/>
      <c r="L4" s="720"/>
      <c r="M4" s="720"/>
      <c r="N4" s="720"/>
      <c r="O4" s="720"/>
      <c r="P4" s="720"/>
      <c r="Q4" s="720"/>
      <c r="R4" s="720"/>
      <c r="S4" s="721"/>
      <c r="T4" s="722"/>
      <c r="U4" s="414"/>
    </row>
    <row r="5" spans="2:21" x14ac:dyDescent="0.2">
      <c r="B5" s="719"/>
      <c r="C5" s="720"/>
      <c r="D5" s="720"/>
      <c r="E5" s="720"/>
      <c r="F5" s="720"/>
      <c r="G5" s="720"/>
      <c r="H5" s="720"/>
      <c r="I5" s="720"/>
      <c r="J5" s="720"/>
      <c r="K5" s="720"/>
      <c r="L5" s="720"/>
      <c r="M5" s="720"/>
      <c r="N5" s="720"/>
      <c r="O5" s="720"/>
      <c r="P5" s="720"/>
      <c r="Q5" s="720"/>
      <c r="R5" s="720"/>
      <c r="S5" s="721"/>
      <c r="T5" s="722"/>
      <c r="U5" s="414"/>
    </row>
    <row r="6" spans="2:21" x14ac:dyDescent="0.2">
      <c r="B6" s="719"/>
      <c r="C6" s="720"/>
      <c r="D6" s="720"/>
      <c r="E6" s="720"/>
      <c r="F6" s="720"/>
      <c r="G6" s="720"/>
      <c r="H6" s="720"/>
      <c r="I6" s="720"/>
      <c r="J6" s="720"/>
      <c r="K6" s="720"/>
      <c r="L6" s="720"/>
      <c r="M6" s="720"/>
      <c r="N6" s="720"/>
      <c r="O6" s="720"/>
      <c r="P6" s="720"/>
      <c r="Q6" s="720"/>
      <c r="R6" s="720"/>
      <c r="S6" s="721"/>
      <c r="T6" s="722"/>
      <c r="U6" s="414"/>
    </row>
    <row r="7" spans="2:21" x14ac:dyDescent="0.2">
      <c r="B7" s="719"/>
      <c r="C7" s="720"/>
      <c r="D7" s="720"/>
      <c r="E7" s="720"/>
      <c r="F7" s="720"/>
      <c r="G7" s="720"/>
      <c r="H7" s="720"/>
      <c r="I7" s="720"/>
      <c r="J7" s="720"/>
      <c r="K7" s="720"/>
      <c r="L7" s="720"/>
      <c r="M7" s="720"/>
      <c r="N7" s="720"/>
      <c r="O7" s="720"/>
      <c r="P7" s="720"/>
      <c r="Q7" s="720"/>
      <c r="R7" s="720"/>
      <c r="S7" s="721"/>
      <c r="T7" s="722"/>
      <c r="U7" s="414"/>
    </row>
    <row r="8" spans="2:21" x14ac:dyDescent="0.2">
      <c r="B8" s="723"/>
      <c r="C8" s="724"/>
      <c r="D8" s="724"/>
      <c r="E8" s="724"/>
      <c r="F8" s="724"/>
      <c r="G8" s="724"/>
      <c r="H8" s="724"/>
      <c r="I8" s="724"/>
      <c r="J8" s="724"/>
      <c r="K8" s="724"/>
      <c r="L8" s="724"/>
      <c r="M8" s="724"/>
      <c r="N8" s="724"/>
      <c r="O8" s="724"/>
      <c r="P8" s="724"/>
      <c r="Q8" s="724"/>
      <c r="R8" s="724"/>
      <c r="S8" s="725"/>
      <c r="T8" s="726"/>
      <c r="U8" s="414"/>
    </row>
    <row r="9" spans="2:21" x14ac:dyDescent="0.2">
      <c r="B9" s="723"/>
      <c r="C9" s="724"/>
      <c r="D9" s="724"/>
      <c r="E9" s="724"/>
      <c r="F9" s="724"/>
      <c r="G9" s="724"/>
      <c r="H9" s="724"/>
      <c r="I9" s="724"/>
      <c r="J9" s="724"/>
      <c r="K9" s="724"/>
      <c r="L9" s="724"/>
      <c r="M9" s="724"/>
      <c r="N9" s="724"/>
      <c r="O9" s="724"/>
      <c r="P9" s="724"/>
      <c r="Q9" s="724"/>
      <c r="R9" s="724"/>
      <c r="S9" s="725"/>
      <c r="T9" s="726"/>
      <c r="U9" s="414"/>
    </row>
    <row r="10" spans="2:21" x14ac:dyDescent="0.2">
      <c r="B10" s="723"/>
      <c r="C10" s="724"/>
      <c r="D10" s="724"/>
      <c r="E10" s="724"/>
      <c r="F10" s="724"/>
      <c r="G10" s="724"/>
      <c r="H10" s="724"/>
      <c r="I10" s="724"/>
      <c r="J10" s="724"/>
      <c r="K10" s="724"/>
      <c r="L10" s="724"/>
      <c r="M10" s="724"/>
      <c r="N10" s="724"/>
      <c r="O10" s="724"/>
      <c r="P10" s="724"/>
      <c r="Q10" s="724"/>
      <c r="R10" s="724"/>
      <c r="S10" s="725"/>
      <c r="T10" s="726"/>
      <c r="U10" s="414"/>
    </row>
    <row r="11" spans="2:21" x14ac:dyDescent="0.2">
      <c r="B11" s="723"/>
      <c r="C11" s="724"/>
      <c r="D11" s="724"/>
      <c r="E11" s="724"/>
      <c r="F11" s="724"/>
      <c r="G11" s="724"/>
      <c r="H11" s="724"/>
      <c r="I11" s="724"/>
      <c r="J11" s="724"/>
      <c r="K11" s="724"/>
      <c r="L11" s="724"/>
      <c r="M11" s="724"/>
      <c r="N11" s="724"/>
      <c r="O11" s="724"/>
      <c r="P11" s="724"/>
      <c r="Q11" s="724"/>
      <c r="R11" s="724"/>
      <c r="S11" s="725"/>
      <c r="T11" s="726"/>
      <c r="U11" s="414"/>
    </row>
    <row r="12" spans="2:21" x14ac:dyDescent="0.2">
      <c r="B12" s="723"/>
      <c r="C12" s="724"/>
      <c r="D12" s="724"/>
      <c r="E12" s="724"/>
      <c r="F12" s="724"/>
      <c r="G12" s="724"/>
      <c r="H12" s="724"/>
      <c r="I12" s="724"/>
      <c r="J12" s="724"/>
      <c r="K12" s="724"/>
      <c r="L12" s="724"/>
      <c r="M12" s="724"/>
      <c r="N12" s="724"/>
      <c r="O12" s="724"/>
      <c r="P12" s="724"/>
      <c r="Q12" s="724"/>
      <c r="R12" s="724"/>
      <c r="S12" s="725"/>
      <c r="T12" s="726"/>
      <c r="U12" s="414"/>
    </row>
    <row r="13" spans="2:21" ht="15" thickBot="1" x14ac:dyDescent="0.25">
      <c r="B13" s="727"/>
      <c r="C13" s="728"/>
      <c r="D13" s="728"/>
      <c r="E13" s="728"/>
      <c r="F13" s="728"/>
      <c r="G13" s="728"/>
      <c r="H13" s="728"/>
      <c r="I13" s="728"/>
      <c r="J13" s="728"/>
      <c r="K13" s="728"/>
      <c r="L13" s="728"/>
      <c r="M13" s="728"/>
      <c r="N13" s="728"/>
      <c r="O13" s="728"/>
      <c r="P13" s="728"/>
      <c r="Q13" s="728"/>
      <c r="R13" s="728"/>
      <c r="S13" s="729"/>
      <c r="T13" s="730"/>
      <c r="U13" s="414"/>
    </row>
    <row r="14" spans="2:21" ht="29.25" customHeight="1" thickBot="1" x14ac:dyDescent="0.25">
      <c r="B14" s="711" t="s">
        <v>270</v>
      </c>
      <c r="C14" s="712"/>
      <c r="D14" s="712"/>
      <c r="E14" s="712"/>
      <c r="F14" s="712"/>
      <c r="G14" s="712"/>
      <c r="H14" s="712"/>
      <c r="I14" s="712"/>
      <c r="J14" s="712"/>
      <c r="K14" s="712"/>
      <c r="L14" s="712"/>
      <c r="M14" s="712"/>
      <c r="N14" s="712"/>
      <c r="O14" s="712"/>
      <c r="P14" s="712"/>
      <c r="Q14" s="712"/>
      <c r="R14" s="712"/>
      <c r="S14" s="713"/>
      <c r="T14" s="714"/>
      <c r="U14" s="415"/>
    </row>
    <row r="15" spans="2:21" ht="29.25" customHeight="1" x14ac:dyDescent="0.2">
      <c r="B15" s="589" t="s">
        <v>277</v>
      </c>
      <c r="C15" s="590"/>
      <c r="D15" s="591"/>
      <c r="E15" s="592" t="str">
        <f>'Analisis del Riesgo'!D11</f>
        <v>ALCALDIA DISTRITAL DE BARRANQUILLA</v>
      </c>
      <c r="F15" s="593"/>
      <c r="G15" s="593"/>
      <c r="H15" s="593"/>
      <c r="I15" s="593"/>
      <c r="J15" s="593"/>
      <c r="K15" s="593"/>
      <c r="L15" s="593"/>
      <c r="M15" s="593"/>
      <c r="N15" s="593"/>
      <c r="O15" s="593"/>
      <c r="P15" s="594"/>
      <c r="Q15" s="739" t="str">
        <f>'Analisis del Riesgo'!K11</f>
        <v>Periodo:    2017</v>
      </c>
      <c r="R15" s="739"/>
      <c r="S15" s="740"/>
      <c r="T15" s="741"/>
      <c r="U15" s="416"/>
    </row>
    <row r="16" spans="2:21" ht="66" customHeight="1" thickBot="1" x14ac:dyDescent="0.25">
      <c r="B16" s="689" t="s">
        <v>278</v>
      </c>
      <c r="C16" s="690"/>
      <c r="D16" s="690"/>
      <c r="E16" s="691" t="str">
        <f>'Analisis del Riesgo'!D12</f>
        <v/>
      </c>
      <c r="F16" s="692"/>
      <c r="G16" s="692"/>
      <c r="H16" s="692"/>
      <c r="I16" s="692"/>
      <c r="J16" s="692"/>
      <c r="K16" s="692"/>
      <c r="L16" s="692"/>
      <c r="M16" s="692"/>
      <c r="N16" s="692"/>
      <c r="O16" s="692"/>
      <c r="P16" s="692"/>
      <c r="Q16" s="692"/>
      <c r="R16" s="692"/>
      <c r="S16" s="692"/>
      <c r="T16" s="693"/>
      <c r="U16" s="417"/>
    </row>
    <row r="17" spans="2:21" s="252" customFormat="1" ht="13.9" customHeight="1" x14ac:dyDescent="0.2">
      <c r="B17" s="735" t="s">
        <v>239</v>
      </c>
      <c r="C17" s="731" t="s">
        <v>1</v>
      </c>
      <c r="D17" s="709" t="s">
        <v>3</v>
      </c>
      <c r="E17" s="709" t="s">
        <v>281</v>
      </c>
      <c r="F17" s="733" t="s">
        <v>253</v>
      </c>
      <c r="G17" s="733"/>
      <c r="H17" s="733"/>
      <c r="I17" s="733"/>
      <c r="J17" s="733" t="s">
        <v>209</v>
      </c>
      <c r="K17" s="733" t="s">
        <v>268</v>
      </c>
      <c r="L17" s="733"/>
      <c r="M17" s="733"/>
      <c r="N17" s="733"/>
      <c r="O17" s="737" t="s">
        <v>285</v>
      </c>
      <c r="P17" s="737" t="s">
        <v>210</v>
      </c>
      <c r="Q17" s="737" t="s">
        <v>269</v>
      </c>
      <c r="R17" s="737" t="s">
        <v>157</v>
      </c>
      <c r="S17" s="742" t="s">
        <v>158</v>
      </c>
      <c r="T17" s="743"/>
      <c r="U17" s="418"/>
    </row>
    <row r="18" spans="2:21" s="252" customFormat="1" ht="117" customHeight="1" thickBot="1" x14ac:dyDescent="0.25">
      <c r="B18" s="736"/>
      <c r="C18" s="732"/>
      <c r="D18" s="710"/>
      <c r="E18" s="710"/>
      <c r="F18" s="420" t="s">
        <v>11</v>
      </c>
      <c r="G18" s="420" t="s">
        <v>4</v>
      </c>
      <c r="H18" s="421" t="s">
        <v>204</v>
      </c>
      <c r="I18" s="421" t="s">
        <v>9</v>
      </c>
      <c r="J18" s="734"/>
      <c r="K18" s="420" t="s">
        <v>11</v>
      </c>
      <c r="L18" s="420" t="s">
        <v>4</v>
      </c>
      <c r="M18" s="421" t="s">
        <v>204</v>
      </c>
      <c r="N18" s="421" t="s">
        <v>9</v>
      </c>
      <c r="O18" s="738"/>
      <c r="P18" s="738"/>
      <c r="Q18" s="738"/>
      <c r="R18" s="738"/>
      <c r="S18" s="422" t="s">
        <v>306</v>
      </c>
      <c r="T18" s="423" t="s">
        <v>307</v>
      </c>
      <c r="U18" s="418"/>
    </row>
    <row r="19" spans="2:21" ht="80.25" customHeight="1" thickBot="1" x14ac:dyDescent="0.25">
      <c r="B19" s="703" t="str">
        <f>'Evaluación de los Controles'!B15</f>
        <v>R1</v>
      </c>
      <c r="C19" s="706" t="str">
        <f>'Evaluación de los Controles'!C15</f>
        <v xml:space="preserve">Manejo inadecuado de la información física o digital en la entidad  </v>
      </c>
      <c r="D19" s="424" t="str">
        <f>IF(Identificación!D16="","",Identificación!D16)&amp;".  "&amp;IF(Identificación!D17="","",Identificación!D17)</f>
        <v xml:space="preserve">Falta de disponibilidad de aplicativos para controlar la información que se administra.  Falta de ética y transparencia de los funcionarios en el manejo de la información.    </v>
      </c>
      <c r="E19" s="686" t="str">
        <f>IF(Identificación!G16="","",Identificación!G16)</f>
        <v>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v>
      </c>
      <c r="F19" s="697" t="str">
        <f>'Valoracion Riesgo'!D18</f>
        <v xml:space="preserve">3 - Posible  </v>
      </c>
      <c r="G19" s="697" t="str">
        <f>'Valoracion Riesgo'!E18</f>
        <v xml:space="preserve">5 - Catastrófico  </v>
      </c>
      <c r="H19" s="697" t="str">
        <f>IF(F19&amp;G19="","",LOOKUP(F19&amp;G19,TabEvaluacion!$D$16:$D$40,TabEvaluacion!$C$16:$C$40))</f>
        <v>Extrema</v>
      </c>
      <c r="I19" s="700" t="str">
        <f>IF(H19="","",LOOKUP(H19,TabEvaluacion!$H$2:$H$5,TabEvaluacion!$I$2:$I$5))</f>
        <v xml:space="preserve">Reducir el riesgo - Evitar - Compartir o Transferir </v>
      </c>
      <c r="J19" s="425" t="str">
        <f>IF('Evaluación de los Controles'!G15="","",'Evaluación de los Controles'!G15)</f>
        <v xml:space="preserve">Asignación de claves a los funcionarios para el manejo de su información </v>
      </c>
      <c r="K19" s="694" t="str">
        <f>IF('Evaluación de los Controles'!U15="","",LOOKUP('Evaluación de los Controles'!U15,ProbImpacto!$A$3:$A$7,ProbImpacto!$E$3:$E$7))</f>
        <v xml:space="preserve">1 - Rara Vez </v>
      </c>
      <c r="L19" s="694" t="str">
        <f>IF('Evaluación de los Controles'!V15="","",LOOKUP('Evaluación de los Controles'!V15,ProbImpacto!$A$12:$A$16,ProbImpacto!$F$12:$F$16))</f>
        <v xml:space="preserve">5 - Catastrófico  </v>
      </c>
      <c r="M19" s="697" t="str">
        <f>IF(K19&amp;L19="","",LOOKUP(K19&amp;L19,TabEvaluacion!$D$16:$D$40,TabEvaluacion!$C$16:$C$40))</f>
        <v>Alta</v>
      </c>
      <c r="N19" s="700" t="str">
        <f>IF(M19="","",LOOKUP(M19,TabEvaluacion!$H$2:$H$5,TabEvaluacion!$I$2:$I$5))</f>
        <v xml:space="preserve">Reducir el riesgo - Evitar - Compartir o Transferir  </v>
      </c>
      <c r="O19" s="745" t="str">
        <f>'Valoracion Riesgo'!J18</f>
        <v>Si</v>
      </c>
      <c r="P19" s="426" t="s">
        <v>395</v>
      </c>
      <c r="Q19" s="426" t="s">
        <v>389</v>
      </c>
      <c r="R19" s="426" t="s">
        <v>390</v>
      </c>
      <c r="S19" s="426" t="s">
        <v>392</v>
      </c>
      <c r="T19" s="426" t="s">
        <v>391</v>
      </c>
      <c r="U19" s="419"/>
    </row>
    <row r="20" spans="2:21" ht="94.5" customHeight="1" thickBot="1" x14ac:dyDescent="0.25">
      <c r="B20" s="704"/>
      <c r="C20" s="707"/>
      <c r="D20" s="332" t="str">
        <f>IF(Identificación!D18="","",Identificación!D18)&amp;".  "&amp;IF(Identificación!D19="","",Identificación!D19)</f>
        <v xml:space="preserve">No se comparte la información entre los procesos .  Deficiencia en el manejo documental y de Archivo      </v>
      </c>
      <c r="E20" s="687"/>
      <c r="F20" s="698"/>
      <c r="G20" s="698"/>
      <c r="H20" s="698"/>
      <c r="I20" s="701"/>
      <c r="J20" s="253" t="str">
        <f>IF('Evaluación de los Controles'!G16="","",'Evaluación de los Controles'!G16)</f>
        <v xml:space="preserve">Base de datos e inventarios documentales con la información que reposa en Archivo Central.                           
</v>
      </c>
      <c r="K20" s="695"/>
      <c r="L20" s="695"/>
      <c r="M20" s="698"/>
      <c r="N20" s="701"/>
      <c r="O20" s="746"/>
      <c r="P20" s="14" t="s">
        <v>382</v>
      </c>
      <c r="Q20" s="14" t="s">
        <v>383</v>
      </c>
      <c r="R20" s="14" t="s">
        <v>384</v>
      </c>
      <c r="S20" s="426" t="s">
        <v>385</v>
      </c>
      <c r="T20" s="426" t="s">
        <v>386</v>
      </c>
      <c r="U20" s="419"/>
    </row>
    <row r="21" spans="2:21" ht="92.25" customHeight="1" thickBot="1" x14ac:dyDescent="0.25">
      <c r="B21" s="705"/>
      <c r="C21" s="708"/>
      <c r="D21" s="429" t="str">
        <f>IF(Identificación!D20="","",Identificación!D20)</f>
        <v/>
      </c>
      <c r="E21" s="688"/>
      <c r="F21" s="699"/>
      <c r="G21" s="699"/>
      <c r="H21" s="699"/>
      <c r="I21" s="702"/>
      <c r="J21" s="254" t="str">
        <f>IF('Evaluación de los Controles'!G17="","",'Evaluación de los Controles'!G17)</f>
        <v xml:space="preserve">Adopcion de las Tablas de Retencion Documental               </v>
      </c>
      <c r="K21" s="696"/>
      <c r="L21" s="696"/>
      <c r="M21" s="699"/>
      <c r="N21" s="702"/>
      <c r="O21" s="747"/>
      <c r="P21" s="17" t="s">
        <v>396</v>
      </c>
      <c r="Q21" s="17" t="s">
        <v>398</v>
      </c>
      <c r="R21" s="14" t="s">
        <v>397</v>
      </c>
      <c r="S21" s="426" t="s">
        <v>399</v>
      </c>
      <c r="T21" s="426" t="s">
        <v>400</v>
      </c>
      <c r="U21" s="419"/>
    </row>
    <row r="22" spans="2:21" ht="59.25" customHeight="1" x14ac:dyDescent="0.2">
      <c r="B22" s="703" t="str">
        <f>'Evaluación de los Controles'!B18</f>
        <v>R2</v>
      </c>
      <c r="C22" s="706" t="str">
        <f>'Evaluación de los Controles'!C18</f>
        <v>Alteración intencional o fortuita de la cartera de los contribuyentes</v>
      </c>
      <c r="D22" s="424" t="str">
        <f>IF(Identificación!D21="","",Identificación!D21)&amp;".  "&amp;IF(Identificación!D22="","",Identificación!D22)</f>
        <v>Error en la información entregada por las partes interesadas.  Error intencional o fortuito por parte de los funcionarios que realizan los ajustes</v>
      </c>
      <c r="E22" s="686" t="str">
        <f>IF(Identificación!G21="","",Identificación!G21)</f>
        <v>Pérdidas económicas, sanciones disciplinarias y/o penales.</v>
      </c>
      <c r="F22" s="697" t="str">
        <f>'Valoracion Riesgo'!D19</f>
        <v xml:space="preserve">2 - Improbable </v>
      </c>
      <c r="G22" s="697" t="str">
        <f>'Valoracion Riesgo'!E19</f>
        <v xml:space="preserve">3 - Moderado </v>
      </c>
      <c r="H22" s="697" t="str">
        <f>IF(F22&amp;G22="","",LOOKUP(F22&amp;G22,TabEvaluacion!$D$16:$D$40,TabEvaluacion!$C$16:$C$40))</f>
        <v>Moderada</v>
      </c>
      <c r="I22" s="700" t="str">
        <f>IF(H22="","",LOOKUP(H22,TabEvaluacion!$H$2:$H$5,TabEvaluacion!$I$2:$I$5))</f>
        <v xml:space="preserve">Asumir el riesgo - Reducir el riesgo </v>
      </c>
      <c r="J22" s="425" t="str">
        <f>IF('Evaluación de los Controles'!G18="","",'Evaluación de los Controles'!G18)</f>
        <v xml:space="preserve">Realización y aplicación de ajustes en el sistema de informacion tributaria acorde a los perfiles establecidos. </v>
      </c>
      <c r="K22" s="694" t="str">
        <f>IF('Evaluación de los Controles'!U18="","",LOOKUP('Evaluación de los Controles'!U18,ProbImpacto!$A$3:$A$7,ProbImpacto!$E$3:$E$7))</f>
        <v xml:space="preserve">1 - Rara Vez </v>
      </c>
      <c r="L22" s="694" t="str">
        <f>IF('Evaluación de los Controles'!V18="","",LOOKUP('Evaluación de los Controles'!V18,ProbImpacto!$A$12:$A$16,ProbImpacto!$F$12:$F$16))</f>
        <v xml:space="preserve">3 - Moderado </v>
      </c>
      <c r="M22" s="697" t="str">
        <f>IF(K22&amp;L22="","",LOOKUP(K22&amp;L22,TabEvaluacion!$D$16:$D$40,TabEvaluacion!$C$16:$C$40))</f>
        <v>Moderada</v>
      </c>
      <c r="N22" s="700" t="str">
        <f>IF(M22="","",LOOKUP(M22,TabEvaluacion!$H$2:$H$5,TabEvaluacion!$I$2:$I$5))</f>
        <v xml:space="preserve">Asumir el riesgo - Reducir el riesgo </v>
      </c>
      <c r="O22" s="745" t="str">
        <f>'Valoracion Riesgo'!J19</f>
        <v>No</v>
      </c>
      <c r="P22" s="426" t="s">
        <v>411</v>
      </c>
      <c r="Q22" s="426" t="s">
        <v>412</v>
      </c>
      <c r="R22" s="426" t="s">
        <v>426</v>
      </c>
      <c r="S22" s="427" t="s">
        <v>353</v>
      </c>
      <c r="T22" s="428" t="s">
        <v>413</v>
      </c>
      <c r="U22" s="419"/>
    </row>
    <row r="23" spans="2:21" ht="90.75" customHeight="1" x14ac:dyDescent="0.2">
      <c r="B23" s="704"/>
      <c r="C23" s="707"/>
      <c r="D23" s="332" t="str">
        <f>IF(Identificación!D23="","",Identificación!D23)&amp;".  "&amp;IF(Identificación!D24="","",Identificación!D24)</f>
        <v xml:space="preserve">.  </v>
      </c>
      <c r="E23" s="687"/>
      <c r="F23" s="698"/>
      <c r="G23" s="698"/>
      <c r="H23" s="698"/>
      <c r="I23" s="701"/>
      <c r="J23" s="253" t="str">
        <f>IF('Evaluación de los Controles'!G19="","",'Evaluación de los Controles'!G19)</f>
        <v>Verificación de informacion suministrada por los contribuyentes con la entidad que reporta o certifica</v>
      </c>
      <c r="K23" s="695"/>
      <c r="L23" s="695"/>
      <c r="M23" s="698"/>
      <c r="N23" s="701"/>
      <c r="O23" s="746"/>
      <c r="P23" s="14" t="s">
        <v>414</v>
      </c>
      <c r="Q23" s="14" t="s">
        <v>415</v>
      </c>
      <c r="R23" s="14" t="s">
        <v>426</v>
      </c>
      <c r="S23" s="412" t="s">
        <v>416</v>
      </c>
      <c r="T23" s="16" t="s">
        <v>417</v>
      </c>
      <c r="U23" s="419"/>
    </row>
    <row r="24" spans="2:21" ht="59.25" customHeight="1" thickBot="1" x14ac:dyDescent="0.25">
      <c r="B24" s="705"/>
      <c r="C24" s="708"/>
      <c r="D24" s="429" t="str">
        <f>IF(Identificación!D25="","",Identificación!D25)</f>
        <v/>
      </c>
      <c r="E24" s="688"/>
      <c r="F24" s="699"/>
      <c r="G24" s="699"/>
      <c r="H24" s="699"/>
      <c r="I24" s="702"/>
      <c r="J24" s="254" t="str">
        <f>IF('Evaluación de los Controles'!G20="","",'Evaluación de los Controles'!G20)</f>
        <v/>
      </c>
      <c r="K24" s="696"/>
      <c r="L24" s="696"/>
      <c r="M24" s="699"/>
      <c r="N24" s="702"/>
      <c r="O24" s="747"/>
      <c r="P24" s="17"/>
      <c r="Q24" s="17"/>
      <c r="R24" s="17"/>
      <c r="S24" s="413"/>
      <c r="T24" s="18"/>
      <c r="U24" s="419"/>
    </row>
    <row r="25" spans="2:21" ht="59.25" customHeight="1" thickBot="1" x14ac:dyDescent="0.25">
      <c r="B25" s="703" t="str">
        <f>'Evaluación de los Controles'!B21</f>
        <v>R3</v>
      </c>
      <c r="C25" s="706" t="str">
        <f>'Evaluación de los Controles'!C21</f>
        <v>Disposiciones establecidas en los pliegos de condiciones que permiten a los participantes direccionar los procesos hacia un grupo en particular</v>
      </c>
      <c r="D25" s="424" t="str">
        <f>IF(Identificación!D26="","",Identificación!D26)&amp;".  "&amp;IF(Identificación!D27="","",Identificación!D27)</f>
        <v>Desconocimiento por parte del area solicitante las características intrínsecas del bien y/o servicio que se desea contratar..  Falta de claridad, ambigüedad o inconsistencia en los requisitos exigidos al proponente estimado del contrato</v>
      </c>
      <c r="E25" s="686" t="str">
        <f>IF(Identificación!G26="","",Identificación!G26)</f>
        <v>Denuncias, quejas o demandas en contra de los servidores o de la entidad ante los organismos de control
 Apertura de investigaciones e imposición de sanciones a la entidad y sus servidores por parte de los organismos de control</v>
      </c>
      <c r="F25" s="697" t="str">
        <f>'Valoracion Riesgo'!D20</f>
        <v xml:space="preserve">2 - Improbable </v>
      </c>
      <c r="G25" s="697" t="str">
        <f>'Valoracion Riesgo'!E20</f>
        <v xml:space="preserve">3 - Moderado </v>
      </c>
      <c r="H25" s="697" t="str">
        <f>IF(F25&amp;G25="","",LOOKUP(F25&amp;G25,TabEvaluacion!$D$16:$D$40,TabEvaluacion!$C$16:$C$40))</f>
        <v>Moderada</v>
      </c>
      <c r="I25" s="700" t="str">
        <f>IF(H25="","",LOOKUP(H25,TabEvaluacion!$H$2:$H$5,TabEvaluacion!$I$2:$I$5))</f>
        <v xml:space="preserve">Asumir el riesgo - Reducir el riesgo </v>
      </c>
      <c r="J25" s="425" t="str">
        <f>IF('Evaluación de los Controles'!G21="","",'Evaluación de los Controles'!G21)</f>
        <v xml:space="preserve">Revisar y  validar con los proveedroes las descripciones de los bienes o servicios a contratar 
</v>
      </c>
      <c r="K25" s="694" t="str">
        <f>IF('Evaluación de los Controles'!U21="","",LOOKUP('Evaluación de los Controles'!U21,ProbImpacto!$A$3:$A$7,ProbImpacto!$E$3:$E$7))</f>
        <v xml:space="preserve">1 - Rara Vez </v>
      </c>
      <c r="L25" s="694" t="str">
        <f>IF('Evaluación de los Controles'!V21="","",LOOKUP('Evaluación de los Controles'!V21,ProbImpacto!$A$12:$A$16,ProbImpacto!$F$12:$F$16))</f>
        <v xml:space="preserve">3 - Moderado </v>
      </c>
      <c r="M25" s="697" t="str">
        <f>IF(K25&amp;L25="","",LOOKUP(K25&amp;L25,TabEvaluacion!$D$16:$D$40,TabEvaluacion!$C$16:$C$40))</f>
        <v>Moderada</v>
      </c>
      <c r="N25" s="700" t="str">
        <f>IF(M25="","",LOOKUP(M25,TabEvaluacion!$H$2:$H$5,TabEvaluacion!$I$2:$I$5))</f>
        <v xml:space="preserve">Asumir el riesgo - Reducir el riesgo </v>
      </c>
      <c r="O25" s="745" t="str">
        <f>'Valoracion Riesgo'!J20</f>
        <v>No</v>
      </c>
      <c r="P25" s="426" t="s">
        <v>354</v>
      </c>
      <c r="Q25" s="426" t="s">
        <v>355</v>
      </c>
      <c r="R25" s="426" t="s">
        <v>356</v>
      </c>
      <c r="S25" s="427" t="s">
        <v>357</v>
      </c>
      <c r="T25" s="428" t="s">
        <v>358</v>
      </c>
      <c r="U25" s="419"/>
    </row>
    <row r="26" spans="2:21" ht="59.25" customHeight="1" thickBot="1" x14ac:dyDescent="0.25">
      <c r="B26" s="704"/>
      <c r="C26" s="707"/>
      <c r="D26" s="332" t="str">
        <f>IF(Identificación!D28="","",Identificación!D28)&amp;".  "&amp;IF(Identificación!D29="","",Identificación!D29)</f>
        <v xml:space="preserve">Falta de claridad, ambigüedad o inconsistencia en los requisitos exigidos al proponente estimado del contrato.  </v>
      </c>
      <c r="E26" s="687"/>
      <c r="F26" s="698"/>
      <c r="G26" s="698"/>
      <c r="H26" s="698"/>
      <c r="I26" s="701"/>
      <c r="J26" s="253" t="str">
        <f>IF('Evaluación de los Controles'!G22="","",'Evaluación de los Controles'!G22)</f>
        <v>Revisar integralmente el estudio Previo y enviar las recomendaciones al area solicitante para que se ajuste en caso que aplique.</v>
      </c>
      <c r="K26" s="695"/>
      <c r="L26" s="695"/>
      <c r="M26" s="698"/>
      <c r="N26" s="701"/>
      <c r="O26" s="746"/>
      <c r="P26" s="14" t="s">
        <v>359</v>
      </c>
      <c r="Q26" s="14" t="s">
        <v>360</v>
      </c>
      <c r="R26" s="426" t="s">
        <v>356</v>
      </c>
      <c r="S26" s="412" t="s">
        <v>360</v>
      </c>
      <c r="T26" s="16" t="s">
        <v>361</v>
      </c>
      <c r="U26" s="419"/>
    </row>
    <row r="27" spans="2:21" ht="59.25" customHeight="1" thickBot="1" x14ac:dyDescent="0.25">
      <c r="B27" s="705"/>
      <c r="C27" s="708"/>
      <c r="D27" s="429" t="str">
        <f>IF(Identificación!D30="","",Identificación!D30)</f>
        <v/>
      </c>
      <c r="E27" s="688"/>
      <c r="F27" s="699"/>
      <c r="G27" s="699"/>
      <c r="H27" s="699"/>
      <c r="I27" s="702"/>
      <c r="J27" s="254" t="str">
        <f>IF('Evaluación de los Controles'!G23="","",'Evaluación de los Controles'!G23)</f>
        <v/>
      </c>
      <c r="K27" s="696"/>
      <c r="L27" s="696"/>
      <c r="M27" s="699"/>
      <c r="N27" s="702"/>
      <c r="O27" s="747"/>
      <c r="P27" s="17" t="s">
        <v>362</v>
      </c>
      <c r="Q27" s="17" t="s">
        <v>363</v>
      </c>
      <c r="R27" s="426" t="s">
        <v>356</v>
      </c>
      <c r="S27" s="413" t="s">
        <v>364</v>
      </c>
      <c r="T27" s="18" t="s">
        <v>365</v>
      </c>
      <c r="U27" s="419"/>
    </row>
    <row r="28" spans="2:21" ht="92.25" customHeight="1" x14ac:dyDescent="0.2">
      <c r="B28" s="703" t="str">
        <f>'Evaluación de los Controles'!B24</f>
        <v>R4</v>
      </c>
      <c r="C28" s="706" t="str">
        <f>'Evaluación de los Controles'!C24</f>
        <v xml:space="preserve">  Tramites y/o Servicios    Concusión,  Cohecho, Tráfico de Influencias</v>
      </c>
      <c r="D28" s="424" t="str">
        <f>IF(Identificación!D31="","",Identificación!D31)&amp;".  "&amp;IF(Identificación!D32="","",Identificación!D32)</f>
        <v>Falta de ética profesional,  Falta de sentido de pertenencia con la entidad.      
                               .  Deficiencia  en la implementacion y seguimiento de estrategias para la incorporacion  de la Ètica Pùblica a la cultura organizacional</v>
      </c>
      <c r="E28" s="686" t="str">
        <f>IF(Identificación!G31="","",Identificación!G31)</f>
        <v xml:space="preserve">Sanciones disciplinarias, penales, fiscales
Demandas y Tutelas      
Pérdida de credibilidad
Perdida de imagen    
Afectacion del grado de sostenibilidad de la Entidad a largo plazo 
Pérdida de confianza  </v>
      </c>
      <c r="F28" s="697" t="str">
        <f>'Valoracion Riesgo'!D21</f>
        <v xml:space="preserve">3 - Posible  </v>
      </c>
      <c r="G28" s="697" t="str">
        <f>'Valoracion Riesgo'!E21</f>
        <v xml:space="preserve">4 - Mayor  </v>
      </c>
      <c r="H28" s="697" t="str">
        <f>IF(F28&amp;G28="","",LOOKUP(F28&amp;G28,TabEvaluacion!$D$16:$D$40,TabEvaluacion!$C$16:$C$40))</f>
        <v>Extrema</v>
      </c>
      <c r="I28" s="700" t="str">
        <f>IF(H28="","",LOOKUP(H28,TabEvaluacion!$H$2:$H$5,TabEvaluacion!$I$2:$I$5))</f>
        <v xml:space="preserve">Reducir el riesgo - Evitar - Compartir o Transferir </v>
      </c>
      <c r="J28" s="425" t="str">
        <f>IF('Evaluación de los Controles'!G24="","",'Evaluación de los Controles'!G24)</f>
        <v xml:space="preserve">Socialización del Codigo de Etica                        . </v>
      </c>
      <c r="K28" s="694" t="str">
        <f>IF('Evaluación de los Controles'!U24="","",LOOKUP('Evaluación de los Controles'!U24,ProbImpacto!$A$3:$A$7,ProbImpacto!$E$3:$E$7))</f>
        <v xml:space="preserve">2 - Improbable </v>
      </c>
      <c r="L28" s="694" t="str">
        <f>IF('Evaluación de los Controles'!V24="","",LOOKUP('Evaluación de los Controles'!V24,ProbImpacto!$A$12:$A$16,ProbImpacto!$F$12:$F$16))</f>
        <v xml:space="preserve">4 - Mayor  </v>
      </c>
      <c r="M28" s="697" t="str">
        <f>IF(K28&amp;L28="","",LOOKUP(K28&amp;L28,TabEvaluacion!$D$16:$D$40,TabEvaluacion!$C$16:$C$40))</f>
        <v>Alta</v>
      </c>
      <c r="N28" s="700" t="str">
        <f>IF(M28="","",LOOKUP(M28,TabEvaluacion!$H$2:$H$5,TabEvaluacion!$I$2:$I$5))</f>
        <v xml:space="preserve">Reducir el riesgo - Evitar - Compartir o Transferir  </v>
      </c>
      <c r="O28" s="745" t="str">
        <f>'Valoracion Riesgo'!J21</f>
        <v>Si</v>
      </c>
      <c r="P28" s="426" t="s">
        <v>366</v>
      </c>
      <c r="Q28" s="426" t="s">
        <v>367</v>
      </c>
      <c r="R28" s="426" t="s">
        <v>368</v>
      </c>
      <c r="S28" s="426" t="s">
        <v>369</v>
      </c>
      <c r="T28" s="428" t="s">
        <v>370</v>
      </c>
      <c r="U28" s="419"/>
    </row>
    <row r="29" spans="2:21" ht="74.25" customHeight="1" x14ac:dyDescent="0.2">
      <c r="B29" s="704"/>
      <c r="C29" s="707"/>
      <c r="D29" s="332" t="str">
        <f>IF(Identificación!D33="","",Identificación!D33)&amp;".  "&amp;IF(Identificación!D34="","",Identificación!D34)</f>
        <v>Deficiencia  en la implementacion y seguimiento de estrategias para la incorporacion  de la Ètica Pùblica a la cultura organizacional.   Deficiencias en el cumplimiento a términos establecidos para realizar los trámites</v>
      </c>
      <c r="E29" s="687"/>
      <c r="F29" s="698"/>
      <c r="G29" s="698"/>
      <c r="H29" s="698"/>
      <c r="I29" s="701"/>
      <c r="J29" s="253" t="str">
        <f>IF('Evaluación de los Controles'!G25="","",'Evaluación de los Controles'!G25)</f>
        <v xml:space="preserve">Seguimiento y análisis de quejas y denuncias por actos de corrupción             </v>
      </c>
      <c r="K29" s="695"/>
      <c r="L29" s="695"/>
      <c r="M29" s="698"/>
      <c r="N29" s="701"/>
      <c r="O29" s="746"/>
      <c r="P29" s="14" t="s">
        <v>393</v>
      </c>
      <c r="Q29" s="14" t="s">
        <v>355</v>
      </c>
      <c r="R29" s="14" t="s">
        <v>394</v>
      </c>
      <c r="S29" s="412" t="s">
        <v>371</v>
      </c>
      <c r="T29" s="412" t="s">
        <v>381</v>
      </c>
      <c r="U29" s="419"/>
    </row>
    <row r="30" spans="2:21" ht="90.75" customHeight="1" thickBot="1" x14ac:dyDescent="0.25">
      <c r="B30" s="705"/>
      <c r="C30" s="708"/>
      <c r="D30" s="429" t="str">
        <f>IF(Identificación!D35="","",Identificación!D35)</f>
        <v/>
      </c>
      <c r="E30" s="688"/>
      <c r="F30" s="699"/>
      <c r="G30" s="699"/>
      <c r="H30" s="699"/>
      <c r="I30" s="702"/>
      <c r="J30" s="254" t="str">
        <f>IF('Evaluación de los Controles'!G26="","",'Evaluación de los Controles'!G26)</f>
        <v/>
      </c>
      <c r="K30" s="696"/>
      <c r="L30" s="696"/>
      <c r="M30" s="699"/>
      <c r="N30" s="702"/>
      <c r="O30" s="747"/>
      <c r="P30" s="17" t="s">
        <v>372</v>
      </c>
      <c r="Q30" s="14" t="s">
        <v>373</v>
      </c>
      <c r="R30" s="14" t="s">
        <v>374</v>
      </c>
      <c r="S30" s="412" t="s">
        <v>375</v>
      </c>
      <c r="T30" s="16" t="s">
        <v>376</v>
      </c>
      <c r="U30" s="419"/>
    </row>
    <row r="31" spans="2:21" ht="111" customHeight="1" x14ac:dyDescent="0.2">
      <c r="B31" s="703" t="str">
        <f>'Evaluación de los Controles'!B27</f>
        <v>R5</v>
      </c>
      <c r="C31" s="706" t="str">
        <f>'Evaluación de los Controles'!C27</f>
        <v>Dilatación de los procesos de investigación y sanción</v>
      </c>
      <c r="D31" s="424" t="str">
        <f>IF(Identificación!D36="","",Identificación!D36)&amp;".  "&amp;IF(Identificación!D37="","",Identificación!D37)</f>
        <v xml:space="preserve">Falta de ética profesional.                                             .  Falta de seguimiento preventivo al cumplimiento de los términos de los procesos                                                                  </v>
      </c>
      <c r="E31" s="686" t="str">
        <f>IF(Identificación!G36="","",Identificación!G36)</f>
        <v>Sanciones disciplinarias, legales y/o fiscales
Daño en la imagen de la entidad   
Detrimento patrimonial</v>
      </c>
      <c r="F31" s="697" t="str">
        <f>'Valoracion Riesgo'!D22</f>
        <v xml:space="preserve">2 - Improbable </v>
      </c>
      <c r="G31" s="697" t="str">
        <f>'Valoracion Riesgo'!E22</f>
        <v xml:space="preserve">4 - Mayor  </v>
      </c>
      <c r="H31" s="697" t="str">
        <f>IF(F31&amp;G31="","",LOOKUP(F31&amp;G31,TabEvaluacion!$D$16:$D$40,TabEvaluacion!$C$16:$C$40))</f>
        <v>Alta</v>
      </c>
      <c r="I31" s="700" t="str">
        <f>IF(H31="","",LOOKUP(H31,TabEvaluacion!$H$2:$H$5,TabEvaluacion!$I$2:$I$5))</f>
        <v xml:space="preserve">Reducir el riesgo - Evitar - Compartir o Transferir  </v>
      </c>
      <c r="J31" s="425" t="str">
        <f>IF('Evaluación de los Controles'!G27="","",'Evaluación de los Controles'!G27)</f>
        <v xml:space="preserve">Depuración de fechas de prescripción de terminos. </v>
      </c>
      <c r="K31" s="694" t="str">
        <f>IF('Evaluación de los Controles'!U27="","",LOOKUP('Evaluación de los Controles'!U27,ProbImpacto!$A$3:$A$7,ProbImpacto!$E$3:$E$7))</f>
        <v xml:space="preserve">1 - Rara Vez </v>
      </c>
      <c r="L31" s="694" t="str">
        <f>IF('Evaluación de los Controles'!V27="","",LOOKUP('Evaluación de los Controles'!V27,ProbImpacto!$A$12:$A$16,ProbImpacto!$F$12:$F$16))</f>
        <v xml:space="preserve">2 - Menor </v>
      </c>
      <c r="M31" s="697" t="str">
        <f>IF(K31&amp;L31="","",LOOKUP(K31&amp;L31,TabEvaluacion!$D$16:$D$40,TabEvaluacion!$C$16:$C$40))</f>
        <v>Baja</v>
      </c>
      <c r="N31" s="700" t="str">
        <f>IF(M31="","",LOOKUP(M31,TabEvaluacion!$H$2:$H$5,TabEvaluacion!$I$2:$I$5))</f>
        <v xml:space="preserve">Asumir el riesgo </v>
      </c>
      <c r="O31" s="745" t="str">
        <f>'Valoracion Riesgo'!J22</f>
        <v>No</v>
      </c>
      <c r="P31" s="426" t="s">
        <v>377</v>
      </c>
      <c r="Q31" s="426" t="s">
        <v>401</v>
      </c>
      <c r="R31" s="426" t="s">
        <v>378</v>
      </c>
      <c r="S31" s="427" t="s">
        <v>379</v>
      </c>
      <c r="T31" s="428" t="s">
        <v>380</v>
      </c>
      <c r="U31" s="419"/>
    </row>
    <row r="32" spans="2:21" ht="59.25" customHeight="1" x14ac:dyDescent="0.2">
      <c r="B32" s="704"/>
      <c r="C32" s="707"/>
      <c r="D32" s="332" t="str">
        <f>IF(Identificación!D38="","",Identificación!D38)&amp;".  "&amp;IF(Identificación!D39="","",Identificación!D39)</f>
        <v xml:space="preserve">Falta de controles para evidenciar incumplimiento en los términos.  </v>
      </c>
      <c r="E32" s="687"/>
      <c r="F32" s="698"/>
      <c r="G32" s="698"/>
      <c r="H32" s="698"/>
      <c r="I32" s="701"/>
      <c r="J32" s="253" t="str">
        <f>IF('Evaluación de los Controles'!G28="","",'Evaluación de los Controles'!G28)</f>
        <v>Seguimiento y análisis a vencimiento de términos</v>
      </c>
      <c r="K32" s="695"/>
      <c r="L32" s="695"/>
      <c r="M32" s="698"/>
      <c r="N32" s="701"/>
      <c r="O32" s="746"/>
      <c r="P32" s="14"/>
      <c r="Q32" s="14"/>
      <c r="R32" s="14"/>
      <c r="S32" s="412"/>
      <c r="T32" s="16"/>
      <c r="U32" s="419"/>
    </row>
    <row r="33" spans="2:21" ht="59.25" customHeight="1" thickBot="1" x14ac:dyDescent="0.25">
      <c r="B33" s="705"/>
      <c r="C33" s="708"/>
      <c r="D33" s="429" t="str">
        <f>IF(Identificación!D40="","",Identificación!D40)</f>
        <v/>
      </c>
      <c r="E33" s="688"/>
      <c r="F33" s="699"/>
      <c r="G33" s="699"/>
      <c r="H33" s="699"/>
      <c r="I33" s="702"/>
      <c r="J33" s="254" t="str">
        <f>IF('Evaluación de los Controles'!G29="","",'Evaluación de los Controles'!G29)</f>
        <v/>
      </c>
      <c r="K33" s="696"/>
      <c r="L33" s="696"/>
      <c r="M33" s="699"/>
      <c r="N33" s="702"/>
      <c r="O33" s="747"/>
      <c r="P33" s="17"/>
      <c r="Q33" s="17"/>
      <c r="R33" s="17"/>
      <c r="S33" s="413"/>
      <c r="T33" s="18"/>
      <c r="U33" s="419"/>
    </row>
    <row r="34" spans="2:21" ht="59.25" customHeight="1" x14ac:dyDescent="0.2">
      <c r="B34" s="703" t="str">
        <f>'Evaluación de los Controles'!B30</f>
        <v>R6</v>
      </c>
      <c r="C34" s="706" t="str">
        <f>'Evaluación de los Controles'!C30</f>
        <v>Veracidad en la información financiera institucional presentada</v>
      </c>
      <c r="D34" s="424" t="str">
        <f>IF(Identificación!D41="","",Identificación!D41)&amp;".  "&amp;IF(Identificación!D42="","",Identificación!D42)</f>
        <v>Error en la información entregada por las partes interesadas.  Error en la información entregada por las partes interesadas</v>
      </c>
      <c r="E34" s="686" t="str">
        <f>IF(Identificación!G41="","",Identificación!G41)</f>
        <v xml:space="preserve">Afectación de los intereses de la entidad. Afectación de la imagen y credibilidad de la entidad.                                                                                                                       Ausencia de  información confiable                                       Incidencia en el normal desarrollo del proceso, sanciones Disciplinarias, Penales o Fiscales ante los Entes de Control,                                                     Entrega de información errónea o incompleta a los los grupos de interés
Pérdidas económicas
Hallazgos en las auditorias realizadas por parte de los entes de control.         
Sanciones administrativas para la entidad por reporte erroneo.
Falta de ejecución de proyectos institucionales
Falta de información confiable de los estados financieros, informes oficiales
Error en la toma de decisiones gerenciales
Falta de precisión en la proyección del presupuesto de la siguiente vigencia
Pérdidas económicas
Sanciones disciplinarias
Gestión de recursos no presupuestados para el cumplimiento de obligaciones judiciales </v>
      </c>
      <c r="F34" s="697" t="str">
        <f>'Valoracion Riesgo'!D23</f>
        <v xml:space="preserve">4 - Probable </v>
      </c>
      <c r="G34" s="697" t="str">
        <f>'Valoracion Riesgo'!E23</f>
        <v xml:space="preserve">4 - Mayor  </v>
      </c>
      <c r="H34" s="697" t="str">
        <f>IF(F34&amp;G34="","",LOOKUP(F34&amp;G34,TabEvaluacion!$D$16:$D$40,TabEvaluacion!$C$16:$C$40))</f>
        <v>Extrema</v>
      </c>
      <c r="I34" s="700" t="str">
        <f>IF(H34="","",LOOKUP(H34,TabEvaluacion!$H$2:$H$5,TabEvaluacion!$I$2:$I$5))</f>
        <v xml:space="preserve">Reducir el riesgo - Evitar - Compartir o Transferir </v>
      </c>
      <c r="J34" s="425" t="str">
        <f>IF('Evaluación de los Controles'!G30="","",'Evaluación de los Controles'!G30)</f>
        <v>Fortalecimiento de los sistemas de informacion para mayores controles de las cifras que se entregan</v>
      </c>
      <c r="K34" s="694" t="str">
        <f>IF('Evaluación de los Controles'!U30="","",LOOKUP('Evaluación de los Controles'!U30,ProbImpacto!$A$3:$A$7,ProbImpacto!$E$3:$E$7))</f>
        <v xml:space="preserve">2 - Improbable </v>
      </c>
      <c r="L34" s="694" t="str">
        <f>IF('Evaluación de los Controles'!V30="","",LOOKUP('Evaluación de los Controles'!V30,ProbImpacto!$A$12:$A$16,ProbImpacto!$F$12:$F$16))</f>
        <v xml:space="preserve">4 - Mayor  </v>
      </c>
      <c r="M34" s="697" t="str">
        <f>IF(K34&amp;L34="","",LOOKUP(K34&amp;L34,TabEvaluacion!$D$16:$D$40,TabEvaluacion!$C$16:$C$40))</f>
        <v>Alta</v>
      </c>
      <c r="N34" s="700" t="str">
        <f>IF(M34="","",LOOKUP(M34,TabEvaluacion!$H$2:$H$5,TabEvaluacion!$I$2:$I$5))</f>
        <v xml:space="preserve">Reducir el riesgo - Evitar - Compartir o Transferir  </v>
      </c>
      <c r="O34" s="745" t="str">
        <f>'Valoracion Riesgo'!J23</f>
        <v>Si</v>
      </c>
      <c r="P34" s="426" t="s">
        <v>418</v>
      </c>
      <c r="Q34" s="426" t="s">
        <v>419</v>
      </c>
      <c r="R34" s="426" t="s">
        <v>425</v>
      </c>
      <c r="S34" s="427" t="s">
        <v>420</v>
      </c>
      <c r="T34" s="428" t="s">
        <v>421</v>
      </c>
      <c r="U34" s="419"/>
    </row>
    <row r="35" spans="2:21" ht="59.25" customHeight="1" x14ac:dyDescent="0.2">
      <c r="B35" s="704"/>
      <c r="C35" s="707"/>
      <c r="D35" s="332" t="str">
        <f>IF(Identificación!D43="","",Identificación!D43)&amp;".  "&amp;IF(Identificación!D44="","",Identificación!D44)</f>
        <v xml:space="preserve">Error en la información entregada por las partes interesadas.  </v>
      </c>
      <c r="E35" s="687"/>
      <c r="F35" s="698"/>
      <c r="G35" s="698"/>
      <c r="H35" s="698"/>
      <c r="I35" s="701"/>
      <c r="J35" s="253" t="str">
        <f>IF('Evaluación de los Controles'!G31="","",'Evaluación de los Controles'!G31)</f>
        <v>Cumplimiento de los Puntos de Control dentro de los procedimientos de cada dependencia</v>
      </c>
      <c r="K35" s="695"/>
      <c r="L35" s="695"/>
      <c r="M35" s="698"/>
      <c r="N35" s="701"/>
      <c r="O35" s="746"/>
      <c r="P35" s="14" t="s">
        <v>422</v>
      </c>
      <c r="Q35" s="14" t="s">
        <v>352</v>
      </c>
      <c r="R35" s="14" t="s">
        <v>426</v>
      </c>
      <c r="S35" s="412" t="s">
        <v>423</v>
      </c>
      <c r="T35" s="16" t="s">
        <v>424</v>
      </c>
      <c r="U35" s="419"/>
    </row>
    <row r="36" spans="2:21" ht="59.25" customHeight="1" thickBot="1" x14ac:dyDescent="0.25">
      <c r="B36" s="705"/>
      <c r="C36" s="708"/>
      <c r="D36" s="429" t="str">
        <f>IF(Identificación!D45="","",Identificación!D45)</f>
        <v/>
      </c>
      <c r="E36" s="688"/>
      <c r="F36" s="699"/>
      <c r="G36" s="699"/>
      <c r="H36" s="699"/>
      <c r="I36" s="702"/>
      <c r="J36" s="254" t="str">
        <f>IF('Evaluación de los Controles'!G32="","",'Evaluación de los Controles'!G32)</f>
        <v/>
      </c>
      <c r="K36" s="696"/>
      <c r="L36" s="696"/>
      <c r="M36" s="699"/>
      <c r="N36" s="702"/>
      <c r="O36" s="747"/>
      <c r="P36" s="17"/>
      <c r="Q36" s="17"/>
      <c r="R36" s="17"/>
      <c r="S36" s="413"/>
      <c r="T36" s="18"/>
      <c r="U36" s="419"/>
    </row>
    <row r="37" spans="2:21" ht="59.25" customHeight="1" x14ac:dyDescent="0.2">
      <c r="B37" s="703" t="str">
        <f>'Evaluación de los Controles'!B33</f>
        <v>R7</v>
      </c>
      <c r="C37" s="706" t="str">
        <f>'Evaluación de los Controles'!C33</f>
        <v/>
      </c>
      <c r="D37" s="424" t="str">
        <f>IF(Identificación!D46="","",Identificación!D46)&amp;".  "&amp;IF(Identificación!D47="","",Identificación!D47)</f>
        <v xml:space="preserve">.  </v>
      </c>
      <c r="E37" s="686" t="str">
        <f>IF(Identificación!G46="","",Identificación!G46)</f>
        <v/>
      </c>
      <c r="F37" s="697" t="str">
        <f>'Valoracion Riesgo'!D24</f>
        <v/>
      </c>
      <c r="G37" s="697" t="str">
        <f>'Valoracion Riesgo'!E24</f>
        <v/>
      </c>
      <c r="H37" s="697" t="str">
        <f>IF(F37&amp;G37="","",LOOKUP(F37&amp;G37,TabEvaluacion!$D$16:$D$40,TabEvaluacion!$C$16:$C$40))</f>
        <v/>
      </c>
      <c r="I37" s="700" t="str">
        <f>IF(H37="","",LOOKUP(H37,TabEvaluacion!$H$2:$H$5,TabEvaluacion!$I$2:$I$5))</f>
        <v/>
      </c>
      <c r="J37" s="425" t="str">
        <f>IF('Evaluación de los Controles'!G33="","",'Evaluación de los Controles'!G33)</f>
        <v/>
      </c>
      <c r="K37" s="694" t="str">
        <f>IF('Evaluación de los Controles'!U33="","",LOOKUP('Evaluación de los Controles'!U33,ProbImpacto!$A$3:$A$7,ProbImpacto!$E$3:$E$7))</f>
        <v/>
      </c>
      <c r="L37" s="694" t="str">
        <f>IF('Evaluación de los Controles'!V33="","",LOOKUP('Evaluación de los Controles'!V33,ProbImpacto!$A$12:$A$16,ProbImpacto!$F$12:$F$16))</f>
        <v/>
      </c>
      <c r="M37" s="697" t="str">
        <f>IF(K37&amp;L37="","",LOOKUP(K37&amp;L37,TabEvaluacion!$D$16:$D$40,TabEvaluacion!$C$16:$C$40))</f>
        <v/>
      </c>
      <c r="N37" s="700" t="str">
        <f>IF(M37="","",LOOKUP(M37,TabEvaluacion!$H$2:$H$5,TabEvaluacion!$I$2:$I$5))</f>
        <v/>
      </c>
      <c r="O37" s="745" t="str">
        <f>'Valoracion Riesgo'!J24</f>
        <v/>
      </c>
      <c r="P37" s="426"/>
      <c r="Q37" s="426"/>
      <c r="R37" s="426"/>
      <c r="S37" s="427"/>
      <c r="T37" s="428"/>
      <c r="U37" s="419"/>
    </row>
    <row r="38" spans="2:21" ht="59.25" customHeight="1" x14ac:dyDescent="0.2">
      <c r="B38" s="704"/>
      <c r="C38" s="707"/>
      <c r="D38" s="332" t="str">
        <f>IF(Identificación!D48="","",Identificación!D48)&amp;".  "&amp;IF(Identificación!D49="","",Identificación!D49)</f>
        <v xml:space="preserve">.  </v>
      </c>
      <c r="E38" s="687"/>
      <c r="F38" s="698"/>
      <c r="G38" s="698"/>
      <c r="H38" s="698"/>
      <c r="I38" s="701"/>
      <c r="J38" s="253" t="str">
        <f>IF('Evaluación de los Controles'!G34="","",'Evaluación de los Controles'!G34)</f>
        <v/>
      </c>
      <c r="K38" s="695"/>
      <c r="L38" s="695"/>
      <c r="M38" s="698"/>
      <c r="N38" s="701"/>
      <c r="O38" s="746"/>
      <c r="P38" s="14"/>
      <c r="Q38" s="14"/>
      <c r="R38" s="14"/>
      <c r="S38" s="412"/>
      <c r="T38" s="16"/>
      <c r="U38" s="419"/>
    </row>
    <row r="39" spans="2:21" ht="59.25" customHeight="1" thickBot="1" x14ac:dyDescent="0.25">
      <c r="B39" s="705"/>
      <c r="C39" s="708"/>
      <c r="D39" s="429" t="str">
        <f>IF(Identificación!D50="","",Identificación!D50)</f>
        <v/>
      </c>
      <c r="E39" s="688"/>
      <c r="F39" s="699"/>
      <c r="G39" s="699"/>
      <c r="H39" s="699"/>
      <c r="I39" s="702"/>
      <c r="J39" s="254" t="str">
        <f>IF('Evaluación de los Controles'!G35="","",'Evaluación de los Controles'!G35)</f>
        <v/>
      </c>
      <c r="K39" s="696"/>
      <c r="L39" s="696"/>
      <c r="M39" s="699"/>
      <c r="N39" s="702"/>
      <c r="O39" s="747"/>
      <c r="P39" s="17"/>
      <c r="Q39" s="17"/>
      <c r="R39" s="17"/>
      <c r="S39" s="413"/>
      <c r="T39" s="18"/>
      <c r="U39" s="419"/>
    </row>
    <row r="40" spans="2:21" ht="59.25" customHeight="1" x14ac:dyDescent="0.2">
      <c r="B40" s="703" t="str">
        <f>'Evaluación de los Controles'!B36</f>
        <v>R8</v>
      </c>
      <c r="C40" s="706" t="str">
        <f>'Evaluación de los Controles'!C36</f>
        <v/>
      </c>
      <c r="D40" s="424" t="str">
        <f>IF(Identificación!D51="","",Identificación!D51)&amp;".  "&amp;IF(Identificación!D52="","",Identificación!D52)</f>
        <v xml:space="preserve">.  </v>
      </c>
      <c r="E40" s="686" t="str">
        <f>IF(Identificación!G51="","",Identificación!G51)</f>
        <v/>
      </c>
      <c r="F40" s="697" t="str">
        <f>'Valoracion Riesgo'!D25</f>
        <v/>
      </c>
      <c r="G40" s="697" t="str">
        <f>'Valoracion Riesgo'!E25</f>
        <v/>
      </c>
      <c r="H40" s="697" t="str">
        <f>IF(F40&amp;G40="","",LOOKUP(F40&amp;G40,TabEvaluacion!$D$16:$D$40,TabEvaluacion!$C$16:$C$40))</f>
        <v/>
      </c>
      <c r="I40" s="700" t="str">
        <f>IF(H40="","",LOOKUP(H40,TabEvaluacion!$H$2:$H$5,TabEvaluacion!$I$2:$I$5))</f>
        <v/>
      </c>
      <c r="J40" s="425" t="str">
        <f>IF('Evaluación de los Controles'!G36="","",'Evaluación de los Controles'!G36)</f>
        <v/>
      </c>
      <c r="K40" s="694" t="str">
        <f>IF('Evaluación de los Controles'!U36="","",LOOKUP('Evaluación de los Controles'!U36,ProbImpacto!$A$3:$A$7,ProbImpacto!$E$3:$E$7))</f>
        <v/>
      </c>
      <c r="L40" s="694" t="str">
        <f>IF('Evaluación de los Controles'!V36="","",LOOKUP('Evaluación de los Controles'!V36,ProbImpacto!$A$12:$A$16,ProbImpacto!$F$12:$F$16))</f>
        <v/>
      </c>
      <c r="M40" s="697" t="str">
        <f>IF(K40&amp;L40="","",LOOKUP(K40&amp;L40,TabEvaluacion!$D$16:$D$40,TabEvaluacion!$C$16:$C$40))</f>
        <v/>
      </c>
      <c r="N40" s="700" t="str">
        <f>IF(M40="","",LOOKUP(M40,TabEvaluacion!$H$2:$H$5,TabEvaluacion!$I$2:$I$5))</f>
        <v/>
      </c>
      <c r="O40" s="745" t="str">
        <f>'Valoracion Riesgo'!J25</f>
        <v/>
      </c>
      <c r="P40" s="426"/>
      <c r="Q40" s="426"/>
      <c r="R40" s="426"/>
      <c r="S40" s="427"/>
      <c r="T40" s="428"/>
      <c r="U40" s="419"/>
    </row>
    <row r="41" spans="2:21" ht="59.25" customHeight="1" x14ac:dyDescent="0.2">
      <c r="B41" s="704"/>
      <c r="C41" s="707"/>
      <c r="D41" s="332" t="str">
        <f>IF(Identificación!D53="","",Identificación!D53)&amp;".  "&amp;IF(Identificación!D54="","",Identificación!D54)</f>
        <v xml:space="preserve">.  </v>
      </c>
      <c r="E41" s="687"/>
      <c r="F41" s="698"/>
      <c r="G41" s="698"/>
      <c r="H41" s="698"/>
      <c r="I41" s="701"/>
      <c r="J41" s="253" t="str">
        <f>IF('Evaluación de los Controles'!G37="","",'Evaluación de los Controles'!G37)</f>
        <v/>
      </c>
      <c r="K41" s="695"/>
      <c r="L41" s="695"/>
      <c r="M41" s="698"/>
      <c r="N41" s="701"/>
      <c r="O41" s="746"/>
      <c r="P41" s="14"/>
      <c r="Q41" s="14"/>
      <c r="R41" s="14"/>
      <c r="S41" s="412"/>
      <c r="T41" s="16"/>
      <c r="U41" s="419"/>
    </row>
    <row r="42" spans="2:21" ht="59.25" customHeight="1" thickBot="1" x14ac:dyDescent="0.25">
      <c r="B42" s="705"/>
      <c r="C42" s="708"/>
      <c r="D42" s="429" t="str">
        <f>IF(Identificación!D55="","",Identificación!D55)</f>
        <v/>
      </c>
      <c r="E42" s="688"/>
      <c r="F42" s="699"/>
      <c r="G42" s="699"/>
      <c r="H42" s="699"/>
      <c r="I42" s="702"/>
      <c r="J42" s="254" t="str">
        <f>IF('Evaluación de los Controles'!G38="","",'Evaluación de los Controles'!G38)</f>
        <v/>
      </c>
      <c r="K42" s="696"/>
      <c r="L42" s="696"/>
      <c r="M42" s="699"/>
      <c r="N42" s="702"/>
      <c r="O42" s="747"/>
      <c r="P42" s="17"/>
      <c r="Q42" s="17"/>
      <c r="R42" s="17"/>
      <c r="S42" s="413"/>
      <c r="T42" s="18"/>
      <c r="U42" s="419"/>
    </row>
    <row r="43" spans="2:21" ht="59.25" customHeight="1" x14ac:dyDescent="0.2">
      <c r="B43" s="703" t="str">
        <f>'Evaluación de los Controles'!B39</f>
        <v>R9</v>
      </c>
      <c r="C43" s="706" t="str">
        <f>'Evaluación de los Controles'!C39</f>
        <v/>
      </c>
      <c r="D43" s="424" t="str">
        <f>IF(Identificación!D56="","",Identificación!D56)&amp;".  "&amp;IF(Identificación!D57="","",Identificación!D57)</f>
        <v xml:space="preserve">.  </v>
      </c>
      <c r="E43" s="686" t="str">
        <f>IF(Identificación!G56="","",Identificación!G56)</f>
        <v/>
      </c>
      <c r="F43" s="697" t="str">
        <f>'Valoracion Riesgo'!D26</f>
        <v/>
      </c>
      <c r="G43" s="697" t="str">
        <f>'Valoracion Riesgo'!E26</f>
        <v/>
      </c>
      <c r="H43" s="697" t="str">
        <f>IF(F43&amp;G43="","",LOOKUP(F43&amp;G43,TabEvaluacion!$D$16:$D$40,TabEvaluacion!$C$16:$C$40))</f>
        <v/>
      </c>
      <c r="I43" s="700" t="str">
        <f>IF(H43="","",LOOKUP(H43,TabEvaluacion!$H$2:$H$5,TabEvaluacion!$I$2:$I$5))</f>
        <v/>
      </c>
      <c r="J43" s="425" t="str">
        <f>IF('Evaluación de los Controles'!G39="","",'Evaluación de los Controles'!G39)</f>
        <v/>
      </c>
      <c r="K43" s="694" t="str">
        <f>IF('Evaluación de los Controles'!U39="","",LOOKUP('Evaluación de los Controles'!U39,ProbImpacto!$A$3:$A$7,ProbImpacto!$E$3:$E$7))</f>
        <v/>
      </c>
      <c r="L43" s="694" t="str">
        <f>IF('Evaluación de los Controles'!V39="","",LOOKUP('Evaluación de los Controles'!V39,ProbImpacto!$A$12:$A$16,ProbImpacto!$F$12:$F$16))</f>
        <v/>
      </c>
      <c r="M43" s="697" t="str">
        <f>IF(K43&amp;L43="","",LOOKUP(K43&amp;L43,TabEvaluacion!$D$16:$D$40,TabEvaluacion!$C$16:$C$40))</f>
        <v/>
      </c>
      <c r="N43" s="700" t="str">
        <f>IF(M43="","",LOOKUP(M43,TabEvaluacion!$H$2:$H$5,TabEvaluacion!$I$2:$I$5))</f>
        <v/>
      </c>
      <c r="O43" s="745" t="str">
        <f>'Valoracion Riesgo'!J26</f>
        <v/>
      </c>
      <c r="P43" s="426"/>
      <c r="Q43" s="426"/>
      <c r="R43" s="426"/>
      <c r="S43" s="427"/>
      <c r="T43" s="428"/>
      <c r="U43" s="419"/>
    </row>
    <row r="44" spans="2:21" ht="59.25" customHeight="1" x14ac:dyDescent="0.2">
      <c r="B44" s="704"/>
      <c r="C44" s="707"/>
      <c r="D44" s="332" t="str">
        <f>IF(Identificación!D58="","",Identificación!D58)&amp;".  "&amp;IF(Identificación!D59="","",Identificación!D59)</f>
        <v xml:space="preserve">.  </v>
      </c>
      <c r="E44" s="687"/>
      <c r="F44" s="698"/>
      <c r="G44" s="698"/>
      <c r="H44" s="698"/>
      <c r="I44" s="701"/>
      <c r="J44" s="253" t="str">
        <f>IF('Evaluación de los Controles'!G40="","",'Evaluación de los Controles'!G40)</f>
        <v/>
      </c>
      <c r="K44" s="695"/>
      <c r="L44" s="695"/>
      <c r="M44" s="698"/>
      <c r="N44" s="701"/>
      <c r="O44" s="746"/>
      <c r="P44" s="14"/>
      <c r="Q44" s="14"/>
      <c r="R44" s="14"/>
      <c r="S44" s="412"/>
      <c r="T44" s="16"/>
      <c r="U44" s="419"/>
    </row>
    <row r="45" spans="2:21" ht="59.25" customHeight="1" thickBot="1" x14ac:dyDescent="0.25">
      <c r="B45" s="705"/>
      <c r="C45" s="708"/>
      <c r="D45" s="429" t="str">
        <f>IF(Identificación!D60="","",Identificación!D60)</f>
        <v/>
      </c>
      <c r="E45" s="688"/>
      <c r="F45" s="699"/>
      <c r="G45" s="699"/>
      <c r="H45" s="699"/>
      <c r="I45" s="702"/>
      <c r="J45" s="254" t="str">
        <f>IF('Evaluación de los Controles'!G41="","",'Evaluación de los Controles'!G41)</f>
        <v/>
      </c>
      <c r="K45" s="696"/>
      <c r="L45" s="696"/>
      <c r="M45" s="699"/>
      <c r="N45" s="702"/>
      <c r="O45" s="747"/>
      <c r="P45" s="17"/>
      <c r="Q45" s="17"/>
      <c r="R45" s="17"/>
      <c r="S45" s="413"/>
      <c r="T45" s="18"/>
      <c r="U45" s="419"/>
    </row>
    <row r="46" spans="2:21" ht="59.25" customHeight="1" x14ac:dyDescent="0.2">
      <c r="B46" s="703" t="str">
        <f>'Evaluación de los Controles'!B42</f>
        <v>R10</v>
      </c>
      <c r="C46" s="706" t="str">
        <f>'Evaluación de los Controles'!C42</f>
        <v/>
      </c>
      <c r="D46" s="424" t="str">
        <f>IF(Identificación!D61="","",Identificación!D61)&amp;".  "&amp;IF(Identificación!D62="","",Identificación!D62)</f>
        <v xml:space="preserve">.  </v>
      </c>
      <c r="E46" s="686" t="str">
        <f>IF(Identificación!G61="","",Identificación!G61)</f>
        <v/>
      </c>
      <c r="F46" s="697" t="str">
        <f>'Valoracion Riesgo'!D27</f>
        <v/>
      </c>
      <c r="G46" s="697" t="str">
        <f>'Valoracion Riesgo'!E27</f>
        <v/>
      </c>
      <c r="H46" s="697" t="str">
        <f>IF(F46&amp;G46="","",LOOKUP(F46&amp;G46,TabEvaluacion!$D$16:$D$40,TabEvaluacion!$C$16:$C$40))</f>
        <v/>
      </c>
      <c r="I46" s="700" t="str">
        <f>IF(H46="","",LOOKUP(H46,TabEvaluacion!$H$2:$H$5,TabEvaluacion!$I$2:$I$5))</f>
        <v/>
      </c>
      <c r="J46" s="425" t="str">
        <f>IF('Evaluación de los Controles'!G42="","",'Evaluación de los Controles'!G42)</f>
        <v/>
      </c>
      <c r="K46" s="694" t="str">
        <f>IF('Evaluación de los Controles'!U42="","",LOOKUP('Evaluación de los Controles'!U42,ProbImpacto!$A$3:$A$7,ProbImpacto!$E$3:$E$7))</f>
        <v/>
      </c>
      <c r="L46" s="694" t="str">
        <f>IF('Evaluación de los Controles'!V42="","",LOOKUP('Evaluación de los Controles'!V42,ProbImpacto!$A$12:$A$16,ProbImpacto!$F$12:$F$16))</f>
        <v/>
      </c>
      <c r="M46" s="697" t="str">
        <f>IF(K46&amp;L46="","",LOOKUP(K46&amp;L46,TabEvaluacion!$D$16:$D$40,TabEvaluacion!$C$16:$C$40))</f>
        <v/>
      </c>
      <c r="N46" s="700" t="str">
        <f>IF(M46="","",LOOKUP(M46,TabEvaluacion!$H$2:$H$5,TabEvaluacion!$I$2:$I$5))</f>
        <v/>
      </c>
      <c r="O46" s="745" t="str">
        <f>'Valoracion Riesgo'!J27</f>
        <v/>
      </c>
      <c r="P46" s="426"/>
      <c r="Q46" s="426"/>
      <c r="R46" s="426"/>
      <c r="S46" s="427"/>
      <c r="T46" s="428"/>
      <c r="U46" s="419"/>
    </row>
    <row r="47" spans="2:21" ht="59.25" customHeight="1" x14ac:dyDescent="0.2">
      <c r="B47" s="704"/>
      <c r="C47" s="707"/>
      <c r="D47" s="332" t="str">
        <f>IF(Identificación!D63="","",Identificación!D63)&amp;".  "&amp;IF(Identificación!D64="","",Identificación!D64)</f>
        <v xml:space="preserve">.  </v>
      </c>
      <c r="E47" s="687"/>
      <c r="F47" s="698"/>
      <c r="G47" s="698"/>
      <c r="H47" s="698"/>
      <c r="I47" s="701"/>
      <c r="J47" s="253" t="str">
        <f>IF('Evaluación de los Controles'!G43="","",'Evaluación de los Controles'!G43)</f>
        <v/>
      </c>
      <c r="K47" s="695"/>
      <c r="L47" s="695"/>
      <c r="M47" s="698"/>
      <c r="N47" s="701"/>
      <c r="O47" s="746"/>
      <c r="P47" s="14"/>
      <c r="Q47" s="14"/>
      <c r="R47" s="14"/>
      <c r="S47" s="412"/>
      <c r="T47" s="16"/>
      <c r="U47" s="419"/>
    </row>
    <row r="48" spans="2:21" ht="59.25" customHeight="1" thickBot="1" x14ac:dyDescent="0.25">
      <c r="B48" s="705"/>
      <c r="C48" s="708"/>
      <c r="D48" s="429" t="str">
        <f>IF(Identificación!D65="","",Identificación!D65)</f>
        <v/>
      </c>
      <c r="E48" s="688"/>
      <c r="F48" s="699"/>
      <c r="G48" s="699"/>
      <c r="H48" s="699"/>
      <c r="I48" s="702"/>
      <c r="J48" s="254" t="str">
        <f>IF('Evaluación de los Controles'!G44="","",'Evaluación de los Controles'!G44)</f>
        <v/>
      </c>
      <c r="K48" s="696"/>
      <c r="L48" s="696"/>
      <c r="M48" s="699"/>
      <c r="N48" s="702"/>
      <c r="O48" s="747"/>
      <c r="P48" s="17"/>
      <c r="Q48" s="17"/>
      <c r="R48" s="17"/>
      <c r="S48" s="413"/>
      <c r="T48" s="18"/>
      <c r="U48" s="419"/>
    </row>
    <row r="49" spans="1:21" ht="15" x14ac:dyDescent="0.2">
      <c r="A49" s="255"/>
      <c r="B49" s="256"/>
      <c r="C49" s="257"/>
      <c r="D49" s="257"/>
      <c r="E49" s="257"/>
      <c r="F49" s="258"/>
      <c r="G49" s="258"/>
      <c r="H49" s="257"/>
      <c r="I49" s="215"/>
      <c r="J49" s="259"/>
      <c r="K49" s="260"/>
      <c r="L49" s="260"/>
      <c r="M49" s="257"/>
      <c r="N49" s="215"/>
      <c r="O49" s="215"/>
      <c r="P49" s="261"/>
      <c r="Q49" s="261"/>
      <c r="R49" s="261"/>
      <c r="S49" s="261"/>
      <c r="T49" s="262"/>
      <c r="U49" s="268"/>
    </row>
    <row r="50" spans="1:21" ht="27" customHeight="1" x14ac:dyDescent="0.2">
      <c r="A50" s="255"/>
      <c r="B50" s="609" t="str">
        <f>Identificación!B68</f>
        <v>Diseñado por:  Angelica Rodriguez y Carolina Cahuana</v>
      </c>
      <c r="C50" s="610"/>
      <c r="D50" s="610"/>
      <c r="E50" s="610"/>
      <c r="F50" s="610"/>
      <c r="G50" s="610"/>
      <c r="H50" s="610"/>
      <c r="I50" s="610"/>
      <c r="J50" s="610"/>
      <c r="K50" s="610" t="str">
        <f>Identificación!E68</f>
        <v>Fecha de Aprobación: 10/11/2015</v>
      </c>
      <c r="L50" s="610"/>
      <c r="M50" s="610"/>
      <c r="N50" s="610"/>
      <c r="O50" s="610"/>
      <c r="P50" s="610"/>
      <c r="Q50" s="552" t="str">
        <f>Identificación!G68</f>
        <v>Version 4.5</v>
      </c>
      <c r="R50" s="552"/>
      <c r="S50" s="744"/>
      <c r="T50" s="553"/>
      <c r="U50" s="127"/>
    </row>
    <row r="51" spans="1:21" ht="15.75" thickBot="1" x14ac:dyDescent="0.25">
      <c r="A51" s="255"/>
      <c r="B51" s="263"/>
      <c r="C51" s="264"/>
      <c r="D51" s="264"/>
      <c r="E51" s="264"/>
      <c r="F51" s="265"/>
      <c r="G51" s="265"/>
      <c r="H51" s="264"/>
      <c r="I51" s="218"/>
      <c r="J51" s="266"/>
      <c r="K51" s="267"/>
      <c r="L51" s="267"/>
      <c r="M51" s="264"/>
      <c r="N51" s="218"/>
      <c r="O51" s="218"/>
      <c r="P51" s="268"/>
      <c r="Q51" s="268"/>
      <c r="R51" s="268"/>
      <c r="S51" s="268"/>
      <c r="T51" s="269"/>
      <c r="U51" s="268"/>
    </row>
    <row r="52" spans="1:21" x14ac:dyDescent="0.2">
      <c r="B52" s="270"/>
      <c r="C52" s="271"/>
      <c r="D52" s="271"/>
      <c r="E52" s="271"/>
      <c r="F52" s="271"/>
      <c r="G52" s="271"/>
      <c r="H52" s="271"/>
      <c r="I52" s="271"/>
      <c r="J52" s="271"/>
      <c r="K52" s="272"/>
      <c r="L52" s="272"/>
      <c r="M52" s="271"/>
      <c r="N52" s="271"/>
      <c r="O52" s="271"/>
      <c r="P52" s="271"/>
      <c r="Q52" s="271"/>
      <c r="R52" s="271"/>
      <c r="S52" s="271"/>
      <c r="T52" s="273"/>
      <c r="U52" s="275"/>
    </row>
    <row r="53" spans="1:21" x14ac:dyDescent="0.2">
      <c r="B53" s="274"/>
      <c r="C53" s="275"/>
      <c r="D53" s="275"/>
      <c r="E53" s="275"/>
      <c r="F53" s="275"/>
      <c r="G53" s="275"/>
      <c r="H53" s="275"/>
      <c r="I53" s="275"/>
      <c r="J53" s="275"/>
      <c r="K53" s="276"/>
      <c r="L53" s="276"/>
      <c r="M53" s="275"/>
      <c r="N53" s="275"/>
      <c r="O53" s="275"/>
      <c r="P53" s="275"/>
      <c r="Q53" s="275"/>
      <c r="R53" s="275"/>
      <c r="S53" s="275"/>
      <c r="T53" s="277"/>
      <c r="U53" s="275"/>
    </row>
    <row r="54" spans="1:21" x14ac:dyDescent="0.2">
      <c r="B54" s="274"/>
      <c r="C54" s="275"/>
      <c r="D54" s="275"/>
      <c r="E54" s="275"/>
      <c r="F54" s="275"/>
      <c r="G54" s="275"/>
      <c r="H54" s="275"/>
      <c r="I54" s="275"/>
      <c r="J54" s="275"/>
      <c r="K54" s="276"/>
      <c r="L54" s="276"/>
      <c r="M54" s="275"/>
      <c r="N54" s="275"/>
      <c r="O54" s="275"/>
      <c r="P54" s="275"/>
      <c r="Q54" s="275"/>
      <c r="R54" s="275"/>
      <c r="S54" s="275"/>
      <c r="T54" s="277"/>
      <c r="U54" s="275"/>
    </row>
    <row r="55" spans="1:21" x14ac:dyDescent="0.2">
      <c r="B55" s="274"/>
      <c r="C55" s="275"/>
      <c r="D55" s="275"/>
      <c r="E55" s="275"/>
      <c r="F55" s="275"/>
      <c r="G55" s="275"/>
      <c r="H55" s="275"/>
      <c r="I55" s="275"/>
      <c r="J55" s="275"/>
      <c r="K55" s="276"/>
      <c r="L55" s="276"/>
      <c r="M55" s="275"/>
      <c r="N55" s="275"/>
      <c r="O55" s="275"/>
      <c r="P55" s="275"/>
      <c r="Q55" s="275"/>
      <c r="R55" s="275"/>
      <c r="S55" s="275"/>
      <c r="T55" s="277"/>
      <c r="U55" s="275"/>
    </row>
    <row r="56" spans="1:21" x14ac:dyDescent="0.2">
      <c r="B56" s="274"/>
      <c r="C56" s="275"/>
      <c r="D56" s="275"/>
      <c r="E56" s="275"/>
      <c r="F56" s="275"/>
      <c r="G56" s="275"/>
      <c r="H56" s="275"/>
      <c r="I56" s="275"/>
      <c r="J56" s="275"/>
      <c r="K56" s="276"/>
      <c r="L56" s="276"/>
      <c r="M56" s="275"/>
      <c r="N56" s="275"/>
      <c r="O56" s="275"/>
      <c r="P56" s="275"/>
      <c r="Q56" s="275"/>
      <c r="R56" s="275"/>
      <c r="S56" s="275"/>
      <c r="T56" s="277"/>
      <c r="U56" s="275"/>
    </row>
    <row r="57" spans="1:21" x14ac:dyDescent="0.2">
      <c r="B57" s="274"/>
      <c r="C57" s="275"/>
      <c r="D57" s="275"/>
      <c r="E57" s="275"/>
      <c r="F57" s="275"/>
      <c r="G57" s="275"/>
      <c r="H57" s="275"/>
      <c r="I57" s="275"/>
      <c r="J57" s="275"/>
      <c r="K57" s="276"/>
      <c r="L57" s="276"/>
      <c r="M57" s="275"/>
      <c r="N57" s="275"/>
      <c r="O57" s="275"/>
      <c r="P57" s="275"/>
      <c r="Q57" s="275"/>
      <c r="R57" s="275"/>
      <c r="S57" s="275"/>
      <c r="T57" s="277"/>
      <c r="U57" s="275"/>
    </row>
    <row r="58" spans="1:21" x14ac:dyDescent="0.2">
      <c r="B58" s="274"/>
      <c r="C58" s="275"/>
      <c r="D58" s="275"/>
      <c r="E58" s="275"/>
      <c r="F58" s="275"/>
      <c r="G58" s="275"/>
      <c r="H58" s="275"/>
      <c r="I58" s="275"/>
      <c r="J58" s="275"/>
      <c r="K58" s="276"/>
      <c r="L58" s="276"/>
      <c r="M58" s="275"/>
      <c r="N58" s="275"/>
      <c r="O58" s="275"/>
      <c r="P58" s="275"/>
      <c r="Q58" s="275"/>
      <c r="R58" s="275"/>
      <c r="S58" s="275"/>
      <c r="T58" s="277"/>
      <c r="U58" s="275"/>
    </row>
    <row r="59" spans="1:21" x14ac:dyDescent="0.2">
      <c r="B59" s="274"/>
      <c r="C59" s="275"/>
      <c r="D59" s="275"/>
      <c r="E59" s="275"/>
      <c r="F59" s="275"/>
      <c r="G59" s="275"/>
      <c r="H59" s="275"/>
      <c r="I59" s="275"/>
      <c r="J59" s="275"/>
      <c r="K59" s="276"/>
      <c r="L59" s="276"/>
      <c r="M59" s="275"/>
      <c r="N59" s="275"/>
      <c r="O59" s="275"/>
      <c r="P59" s="275"/>
      <c r="Q59" s="275"/>
      <c r="R59" s="275"/>
      <c r="S59" s="275"/>
      <c r="T59" s="277"/>
      <c r="U59" s="275"/>
    </row>
    <row r="60" spans="1:21" x14ac:dyDescent="0.2">
      <c r="B60" s="274"/>
      <c r="C60" s="275"/>
      <c r="D60" s="275"/>
      <c r="E60" s="275"/>
      <c r="F60" s="275"/>
      <c r="G60" s="275"/>
      <c r="H60" s="275"/>
      <c r="I60" s="275"/>
      <c r="J60" s="275"/>
      <c r="K60" s="276"/>
      <c r="L60" s="276"/>
      <c r="M60" s="275"/>
      <c r="N60" s="275"/>
      <c r="O60" s="275"/>
      <c r="P60" s="275"/>
      <c r="Q60" s="275"/>
      <c r="R60" s="275"/>
      <c r="S60" s="275"/>
      <c r="T60" s="277"/>
      <c r="U60" s="275"/>
    </row>
    <row r="61" spans="1:21" x14ac:dyDescent="0.2">
      <c r="B61" s="274"/>
      <c r="C61" s="275"/>
      <c r="D61" s="275"/>
      <c r="E61" s="275"/>
      <c r="F61" s="275"/>
      <c r="G61" s="275"/>
      <c r="H61" s="275"/>
      <c r="I61" s="275"/>
      <c r="J61" s="275"/>
      <c r="K61" s="276"/>
      <c r="L61" s="276"/>
      <c r="M61" s="275"/>
      <c r="N61" s="275"/>
      <c r="O61" s="275"/>
      <c r="P61" s="275"/>
      <c r="Q61" s="275"/>
      <c r="R61" s="275"/>
      <c r="S61" s="275"/>
      <c r="T61" s="277"/>
      <c r="U61" s="275"/>
    </row>
    <row r="62" spans="1:21" x14ac:dyDescent="0.2">
      <c r="B62" s="274"/>
      <c r="C62" s="275"/>
      <c r="D62" s="275"/>
      <c r="E62" s="275"/>
      <c r="F62" s="275"/>
      <c r="G62" s="275"/>
      <c r="H62" s="275"/>
      <c r="I62" s="275"/>
      <c r="J62" s="275"/>
      <c r="K62" s="276"/>
      <c r="L62" s="276"/>
      <c r="M62" s="275"/>
      <c r="N62" s="275"/>
      <c r="O62" s="275"/>
      <c r="P62" s="275"/>
      <c r="Q62" s="275"/>
      <c r="R62" s="275"/>
      <c r="S62" s="275"/>
      <c r="T62" s="277"/>
      <c r="U62" s="275"/>
    </row>
    <row r="63" spans="1:21" ht="15" thickBot="1" x14ac:dyDescent="0.25">
      <c r="B63" s="278"/>
      <c r="C63" s="279"/>
      <c r="D63" s="279"/>
      <c r="E63" s="279"/>
      <c r="F63" s="279"/>
      <c r="G63" s="279"/>
      <c r="H63" s="279"/>
      <c r="I63" s="279"/>
      <c r="J63" s="279"/>
      <c r="K63" s="280"/>
      <c r="L63" s="280"/>
      <c r="M63" s="279"/>
      <c r="N63" s="279"/>
      <c r="O63" s="279"/>
      <c r="P63" s="279"/>
      <c r="Q63" s="279"/>
      <c r="R63" s="279"/>
      <c r="S63" s="279"/>
      <c r="T63" s="281"/>
      <c r="U63" s="275"/>
    </row>
  </sheetData>
  <sheetProtection algorithmName="SHA-512" hashValue="AgOe/l6qyrVUWI00GLbweLNSXEx8DzzC+qpWqj8ZKyMKPNPfLI3WtAcr8EwwSi5/xBOTuuZPW58GJ96ZeqyQXw==" saltValue="Uk5v5/1new5TbZUifsQObg==" spinCount="100000" sheet="1" objects="1" scenarios="1" formatRows="0"/>
  <mergeCells count="142">
    <mergeCell ref="O46:O48"/>
    <mergeCell ref="O19:O21"/>
    <mergeCell ref="O22:O24"/>
    <mergeCell ref="O25:O27"/>
    <mergeCell ref="O28:O30"/>
    <mergeCell ref="O31:O33"/>
    <mergeCell ref="O34:O36"/>
    <mergeCell ref="O37:O39"/>
    <mergeCell ref="O40:O42"/>
    <mergeCell ref="O43:O45"/>
    <mergeCell ref="Q50:T50"/>
    <mergeCell ref="K50:P50"/>
    <mergeCell ref="B50:J50"/>
    <mergeCell ref="M46:M48"/>
    <mergeCell ref="N46:N48"/>
    <mergeCell ref="M40:M42"/>
    <mergeCell ref="N40:N42"/>
    <mergeCell ref="K43:K45"/>
    <mergeCell ref="L43:L45"/>
    <mergeCell ref="M43:M45"/>
    <mergeCell ref="N43:N45"/>
    <mergeCell ref="G46:G48"/>
    <mergeCell ref="H46:H48"/>
    <mergeCell ref="I46:I48"/>
    <mergeCell ref="K40:K42"/>
    <mergeCell ref="L40:L42"/>
    <mergeCell ref="K46:K48"/>
    <mergeCell ref="L46:L48"/>
    <mergeCell ref="B43:B45"/>
    <mergeCell ref="C43:C45"/>
    <mergeCell ref="B46:B48"/>
    <mergeCell ref="C46:C48"/>
    <mergeCell ref="F46:F48"/>
    <mergeCell ref="I40:I42"/>
    <mergeCell ref="F43:F45"/>
    <mergeCell ref="G43:G45"/>
    <mergeCell ref="H43:H45"/>
    <mergeCell ref="I43:I45"/>
    <mergeCell ref="B40:B42"/>
    <mergeCell ref="C40:C42"/>
    <mergeCell ref="F40:F42"/>
    <mergeCell ref="G40:G42"/>
    <mergeCell ref="H40:H42"/>
    <mergeCell ref="E40:E42"/>
    <mergeCell ref="E43:E45"/>
    <mergeCell ref="I37:I39"/>
    <mergeCell ref="K37:K39"/>
    <mergeCell ref="L37:L39"/>
    <mergeCell ref="M37:M39"/>
    <mergeCell ref="N37:N39"/>
    <mergeCell ref="B37:B39"/>
    <mergeCell ref="C37:C39"/>
    <mergeCell ref="F37:F39"/>
    <mergeCell ref="G37:G39"/>
    <mergeCell ref="H37:H39"/>
    <mergeCell ref="E37:E39"/>
    <mergeCell ref="I34:I36"/>
    <mergeCell ref="K34:K36"/>
    <mergeCell ref="L34:L36"/>
    <mergeCell ref="M34:M36"/>
    <mergeCell ref="N34:N36"/>
    <mergeCell ref="B34:B36"/>
    <mergeCell ref="C34:C36"/>
    <mergeCell ref="F34:F36"/>
    <mergeCell ref="G34:G36"/>
    <mergeCell ref="H34:H36"/>
    <mergeCell ref="E34:E36"/>
    <mergeCell ref="N28:N30"/>
    <mergeCell ref="I31:I33"/>
    <mergeCell ref="K31:K33"/>
    <mergeCell ref="L31:L33"/>
    <mergeCell ref="M31:M33"/>
    <mergeCell ref="N31:N33"/>
    <mergeCell ref="B31:B33"/>
    <mergeCell ref="C31:C33"/>
    <mergeCell ref="F31:F33"/>
    <mergeCell ref="G31:G33"/>
    <mergeCell ref="H31:H33"/>
    <mergeCell ref="B28:B30"/>
    <mergeCell ref="C28:C30"/>
    <mergeCell ref="F28:F30"/>
    <mergeCell ref="G28:G30"/>
    <mergeCell ref="H28:H30"/>
    <mergeCell ref="I28:I30"/>
    <mergeCell ref="K28:K30"/>
    <mergeCell ref="L28:L30"/>
    <mergeCell ref="M28:M30"/>
    <mergeCell ref="E28:E30"/>
    <mergeCell ref="E31:E33"/>
    <mergeCell ref="N22:N24"/>
    <mergeCell ref="B25:B27"/>
    <mergeCell ref="C25:C27"/>
    <mergeCell ref="F25:F27"/>
    <mergeCell ref="G25:G27"/>
    <mergeCell ref="H25:H27"/>
    <mergeCell ref="I25:I27"/>
    <mergeCell ref="F22:F24"/>
    <mergeCell ref="G22:G24"/>
    <mergeCell ref="H22:H24"/>
    <mergeCell ref="K25:K27"/>
    <mergeCell ref="L25:L27"/>
    <mergeCell ref="M25:M27"/>
    <mergeCell ref="N25:N27"/>
    <mergeCell ref="E22:E24"/>
    <mergeCell ref="E25:E27"/>
    <mergeCell ref="B14:T14"/>
    <mergeCell ref="B2:T13"/>
    <mergeCell ref="C17:C18"/>
    <mergeCell ref="J17:J18"/>
    <mergeCell ref="B17:B18"/>
    <mergeCell ref="P17:P18"/>
    <mergeCell ref="R17:R18"/>
    <mergeCell ref="Q17:Q18"/>
    <mergeCell ref="Q15:T15"/>
    <mergeCell ref="K17:N17"/>
    <mergeCell ref="F17:I17"/>
    <mergeCell ref="S17:T17"/>
    <mergeCell ref="O17:O18"/>
    <mergeCell ref="E46:E48"/>
    <mergeCell ref="E15:P15"/>
    <mergeCell ref="B15:D15"/>
    <mergeCell ref="B16:D16"/>
    <mergeCell ref="E16:T16"/>
    <mergeCell ref="K19:K21"/>
    <mergeCell ref="L19:L21"/>
    <mergeCell ref="M19:M21"/>
    <mergeCell ref="I22:I24"/>
    <mergeCell ref="B19:B21"/>
    <mergeCell ref="C19:C21"/>
    <mergeCell ref="F19:F21"/>
    <mergeCell ref="G19:G21"/>
    <mergeCell ref="H19:H21"/>
    <mergeCell ref="I19:I21"/>
    <mergeCell ref="B22:B24"/>
    <mergeCell ref="C22:C24"/>
    <mergeCell ref="N19:N21"/>
    <mergeCell ref="K22:K24"/>
    <mergeCell ref="L22:L24"/>
    <mergeCell ref="D17:D18"/>
    <mergeCell ref="E17:E18"/>
    <mergeCell ref="E19:E21"/>
    <mergeCell ref="M22:M24"/>
  </mergeCells>
  <conditionalFormatting sqref="M19 M22 M25 M28 M31 M34 M37 M40 M43 M46">
    <cfRule type="containsText" dxfId="8" priority="44" operator="containsText" text="Alta">
      <formula>NOT(ISERROR(SEARCH("Alta",M19)))</formula>
    </cfRule>
    <cfRule type="containsText" dxfId="7" priority="45" operator="containsText" text="Extrema">
      <formula>NOT(ISERROR(SEARCH("Extrema",M19)))</formula>
    </cfRule>
    <cfRule type="containsText" dxfId="6" priority="46" operator="containsText" text="Baja">
      <formula>NOT(ISERROR(SEARCH("Baja",M19)))</formula>
    </cfRule>
    <cfRule type="containsText" dxfId="5" priority="47" operator="containsText" text="Moderada">
      <formula>NOT(ISERROR(SEARCH("Moderada",M19)))</formula>
    </cfRule>
  </conditionalFormatting>
  <conditionalFormatting sqref="H19 H22 H25 H28 H31 H34 H37 H40 H43 H46">
    <cfRule type="containsText" dxfId="4" priority="8" operator="containsText" text="Alta">
      <formula>NOT(ISERROR(SEARCH("Alta",H19)))</formula>
    </cfRule>
    <cfRule type="containsText" dxfId="3" priority="9" operator="containsText" text="Extrema">
      <formula>NOT(ISERROR(SEARCH("Extrema",H19)))</formula>
    </cfRule>
    <cfRule type="containsText" dxfId="2" priority="10" operator="containsText" text="Baja">
      <formula>NOT(ISERROR(SEARCH("Baja",H19)))</formula>
    </cfRule>
    <cfRule type="containsText" dxfId="1" priority="11" operator="containsText" text="Moderada">
      <formula>NOT(ISERROR(SEARCH("Moderada",H19)))</formula>
    </cfRule>
  </conditionalFormatting>
  <conditionalFormatting sqref="O19 O22 O25 O28 O31 O34 O37 O40 O43 O46">
    <cfRule type="containsText" dxfId="0" priority="1" operator="containsText" text="Si">
      <formula>NOT(ISERROR(SEARCH("Si",O19)))</formula>
    </cfRule>
    <cfRule type="colorScale" priority="2">
      <colorScale>
        <cfvo type="formula" val="$J$19=&quot;No&quot;"/>
        <cfvo type="formula" val="$J$19=&quot;Si&quot;"/>
        <color rgb="FFFFEF9C"/>
        <color rgb="FF63BE7B"/>
      </colorScale>
    </cfRule>
    <cfRule type="colorScale" priority="3">
      <colorScale>
        <cfvo type="min"/>
        <cfvo type="percentile" val="50"/>
        <cfvo type="max"/>
        <color rgb="FFF8696B"/>
        <color rgb="FFFFEB84"/>
        <color rgb="FF63BE7B"/>
      </colorScale>
    </cfRule>
  </conditionalFormatting>
  <printOptions horizontalCentered="1"/>
  <pageMargins left="0.39370078740157483" right="0.43307086614173229" top="0.35433070866141736" bottom="0.39370078740157483" header="0.31496062992125984" footer="0.31496062992125984"/>
  <pageSetup paperSize="5" scale="23" orientation="landscape" r:id="rId1"/>
  <rowBreaks count="1" manualBreakCount="1">
    <brk id="36" max="1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O118"/>
  <sheetViews>
    <sheetView showGridLines="0" view="pageBreakPreview" topLeftCell="D9" zoomScale="75" zoomScaleNormal="37" zoomScaleSheetLayoutView="75" workbookViewId="0">
      <selection activeCell="E25" sqref="E25"/>
    </sheetView>
  </sheetViews>
  <sheetFormatPr baseColWidth="10" defaultColWidth="0.42578125" defaultRowHeight="0" customHeight="1" zeroHeight="1" x14ac:dyDescent="0.2"/>
  <cols>
    <col min="1" max="1" width="9.28515625" style="326" customWidth="1"/>
    <col min="2" max="2" width="36.28515625" style="326" customWidth="1"/>
    <col min="3" max="3" width="43.85546875" style="324" customWidth="1"/>
    <col min="4" max="5" width="26.42578125" style="324" customWidth="1"/>
    <col min="6" max="6" width="32.5703125" style="325" customWidth="1"/>
    <col min="7" max="7" width="20.140625" style="325" customWidth="1"/>
    <col min="8" max="8" width="20.28515625" style="325" customWidth="1"/>
    <col min="9" max="9" width="32.7109375" style="325" customWidth="1"/>
    <col min="10" max="10" width="20.28515625" style="325" customWidth="1"/>
    <col min="11" max="11" width="17.140625" style="325" customWidth="1"/>
    <col min="12" max="12" width="32.85546875" style="325" customWidth="1"/>
    <col min="13" max="14" width="19.85546875" style="325" customWidth="1"/>
    <col min="15" max="15" width="12.28515625" style="325" customWidth="1"/>
    <col min="16" max="16" width="3.28515625" style="286" customWidth="1"/>
    <col min="17" max="17" width="0.42578125" style="286"/>
    <col min="18" max="18" width="7.7109375" style="286" customWidth="1"/>
    <col min="19" max="31" width="0.42578125" style="286"/>
    <col min="32" max="32" width="0.28515625" style="286" customWidth="1"/>
    <col min="33" max="16384" width="0.42578125" style="286"/>
  </cols>
  <sheetData>
    <row r="1" spans="1:15" ht="13.15" customHeight="1" x14ac:dyDescent="0.2">
      <c r="A1" s="282"/>
      <c r="B1" s="283"/>
      <c r="C1" s="284"/>
      <c r="D1" s="284"/>
      <c r="E1" s="284"/>
      <c r="F1" s="285"/>
      <c r="G1" s="285"/>
      <c r="H1" s="285"/>
      <c r="I1" s="285"/>
      <c r="J1" s="285"/>
      <c r="K1" s="285"/>
      <c r="L1" s="285"/>
      <c r="M1" s="285"/>
      <c r="N1" s="285"/>
      <c r="O1" s="359"/>
    </row>
    <row r="2" spans="1:15" ht="13.15" customHeight="1" x14ac:dyDescent="0.2">
      <c r="A2" s="287"/>
      <c r="B2" s="288"/>
      <c r="C2" s="289"/>
      <c r="D2" s="289"/>
      <c r="E2" s="289"/>
      <c r="F2" s="290"/>
      <c r="G2" s="290"/>
      <c r="H2" s="290"/>
      <c r="I2" s="290"/>
      <c r="J2" s="290"/>
      <c r="K2" s="290"/>
      <c r="L2" s="290"/>
      <c r="M2" s="290"/>
      <c r="N2" s="290"/>
      <c r="O2" s="317"/>
    </row>
    <row r="3" spans="1:15" ht="13.15" customHeight="1" x14ac:dyDescent="0.2">
      <c r="A3" s="287"/>
      <c r="B3" s="288"/>
      <c r="C3" s="289"/>
      <c r="D3" s="289"/>
      <c r="E3" s="289"/>
      <c r="F3" s="290"/>
      <c r="G3" s="290"/>
      <c r="H3" s="290"/>
      <c r="I3" s="290"/>
      <c r="J3" s="290"/>
      <c r="K3" s="290"/>
      <c r="L3" s="290"/>
      <c r="M3" s="290"/>
      <c r="N3" s="290"/>
      <c r="O3" s="317"/>
    </row>
    <row r="4" spans="1:15" ht="13.15" customHeight="1" x14ac:dyDescent="0.2">
      <c r="A4" s="287"/>
      <c r="B4" s="288"/>
      <c r="C4" s="289"/>
      <c r="D4" s="289"/>
      <c r="E4" s="289"/>
      <c r="F4" s="290"/>
      <c r="G4" s="290"/>
      <c r="H4" s="290"/>
      <c r="I4" s="290"/>
      <c r="J4" s="290"/>
      <c r="K4" s="290"/>
      <c r="L4" s="290"/>
      <c r="M4" s="290"/>
      <c r="N4" s="290"/>
      <c r="O4" s="317"/>
    </row>
    <row r="5" spans="1:15" ht="13.15" customHeight="1" x14ac:dyDescent="0.2">
      <c r="A5" s="287"/>
      <c r="B5" s="288"/>
      <c r="C5" s="289"/>
      <c r="D5" s="289"/>
      <c r="E5" s="289"/>
      <c r="F5" s="290"/>
      <c r="G5" s="290"/>
      <c r="H5" s="290"/>
      <c r="I5" s="290"/>
      <c r="J5" s="290"/>
      <c r="K5" s="290"/>
      <c r="L5" s="290"/>
      <c r="M5" s="290"/>
      <c r="N5" s="290"/>
      <c r="O5" s="317"/>
    </row>
    <row r="6" spans="1:15" ht="13.15" customHeight="1" x14ac:dyDescent="0.2">
      <c r="A6" s="287"/>
      <c r="B6" s="288"/>
      <c r="C6" s="289"/>
      <c r="D6" s="289"/>
      <c r="E6" s="289"/>
      <c r="F6" s="290"/>
      <c r="G6" s="290"/>
      <c r="H6" s="290"/>
      <c r="I6" s="290"/>
      <c r="J6" s="290"/>
      <c r="K6" s="290"/>
      <c r="L6" s="290"/>
      <c r="M6" s="290"/>
      <c r="N6" s="290"/>
      <c r="O6" s="317"/>
    </row>
    <row r="7" spans="1:15" ht="13.15" customHeight="1" x14ac:dyDescent="0.2">
      <c r="A7" s="287"/>
      <c r="B7" s="288"/>
      <c r="C7" s="289"/>
      <c r="D7" s="289"/>
      <c r="E7" s="289"/>
      <c r="F7" s="290"/>
      <c r="G7" s="290"/>
      <c r="H7" s="290"/>
      <c r="I7" s="290"/>
      <c r="J7" s="290"/>
      <c r="K7" s="290"/>
      <c r="L7" s="290"/>
      <c r="M7" s="290"/>
      <c r="N7" s="290"/>
      <c r="O7" s="317"/>
    </row>
    <row r="8" spans="1:15" ht="13.15" customHeight="1" thickBot="1" x14ac:dyDescent="0.25">
      <c r="A8" s="291"/>
      <c r="B8" s="292"/>
      <c r="C8" s="293"/>
      <c r="D8" s="293"/>
      <c r="E8" s="293"/>
      <c r="F8" s="294"/>
      <c r="G8" s="294"/>
      <c r="H8" s="294"/>
      <c r="I8" s="294"/>
      <c r="J8" s="294"/>
      <c r="K8" s="294"/>
      <c r="L8" s="294"/>
      <c r="M8" s="294"/>
      <c r="N8" s="294"/>
      <c r="O8" s="322"/>
    </row>
    <row r="9" spans="1:15" ht="34.5" customHeight="1" thickBot="1" x14ac:dyDescent="0.25">
      <c r="A9" s="757" t="s">
        <v>273</v>
      </c>
      <c r="B9" s="758"/>
      <c r="C9" s="758"/>
      <c r="D9" s="758"/>
      <c r="E9" s="758"/>
      <c r="F9" s="758"/>
      <c r="G9" s="758"/>
      <c r="H9" s="758"/>
      <c r="I9" s="758"/>
      <c r="J9" s="758"/>
      <c r="K9" s="758"/>
      <c r="L9" s="758"/>
      <c r="M9" s="758"/>
      <c r="N9" s="758"/>
      <c r="O9" s="759"/>
    </row>
    <row r="10" spans="1:15" ht="40.5" customHeight="1" x14ac:dyDescent="0.2">
      <c r="A10" s="556" t="s">
        <v>214</v>
      </c>
      <c r="B10" s="557"/>
      <c r="C10" s="557" t="str">
        <f>IF(Identificación!D12="","",Identificación!D12)</f>
        <v>ALCALDIA DISTRITAL DE BARRANQUILLA</v>
      </c>
      <c r="D10" s="557"/>
      <c r="E10" s="557"/>
      <c r="F10" s="557"/>
      <c r="G10" s="557"/>
      <c r="H10" s="557"/>
      <c r="I10" s="557"/>
      <c r="J10" s="760" t="str">
        <f>Identificación!G12</f>
        <v>Periodo:    2017</v>
      </c>
      <c r="K10" s="761"/>
      <c r="L10" s="761"/>
      <c r="M10" s="761"/>
      <c r="N10" s="761"/>
      <c r="O10" s="762"/>
    </row>
    <row r="11" spans="1:15" ht="55.5" customHeight="1" thickBot="1" x14ac:dyDescent="0.25">
      <c r="A11" s="558" t="s">
        <v>5</v>
      </c>
      <c r="B11" s="559"/>
      <c r="C11" s="574" t="str">
        <f>IF(Identificación!D13="","",Identificación!D13)</f>
        <v/>
      </c>
      <c r="D11" s="574"/>
      <c r="E11" s="574"/>
      <c r="F11" s="763"/>
      <c r="G11" s="763"/>
      <c r="H11" s="763"/>
      <c r="I11" s="763"/>
      <c r="J11" s="763"/>
      <c r="K11" s="763"/>
      <c r="L11" s="763"/>
      <c r="M11" s="763"/>
      <c r="N11" s="764"/>
      <c r="O11" s="765"/>
    </row>
    <row r="12" spans="1:15" s="295" customFormat="1" ht="24.75" customHeight="1" x14ac:dyDescent="0.2">
      <c r="A12" s="755" t="s">
        <v>161</v>
      </c>
      <c r="B12" s="756"/>
      <c r="C12" s="756"/>
      <c r="D12" s="756"/>
      <c r="E12" s="756"/>
      <c r="F12" s="752" t="s">
        <v>212</v>
      </c>
      <c r="G12" s="753"/>
      <c r="H12" s="754"/>
      <c r="I12" s="752" t="s">
        <v>213</v>
      </c>
      <c r="J12" s="753"/>
      <c r="K12" s="754"/>
      <c r="L12" s="752" t="s">
        <v>282</v>
      </c>
      <c r="M12" s="753"/>
      <c r="N12" s="753"/>
      <c r="O12" s="748" t="s">
        <v>302</v>
      </c>
    </row>
    <row r="13" spans="1:15" s="295" customFormat="1" ht="75" customHeight="1" x14ac:dyDescent="0.2">
      <c r="A13" s="328" t="s">
        <v>239</v>
      </c>
      <c r="B13" s="329" t="s">
        <v>240</v>
      </c>
      <c r="C13" s="329" t="s">
        <v>210</v>
      </c>
      <c r="D13" s="329" t="s">
        <v>157</v>
      </c>
      <c r="E13" s="330" t="s">
        <v>158</v>
      </c>
      <c r="F13" s="331" t="s">
        <v>211</v>
      </c>
      <c r="G13" s="329" t="s">
        <v>284</v>
      </c>
      <c r="H13" s="330" t="s">
        <v>283</v>
      </c>
      <c r="I13" s="331" t="s">
        <v>211</v>
      </c>
      <c r="J13" s="329" t="s">
        <v>284</v>
      </c>
      <c r="K13" s="330" t="s">
        <v>283</v>
      </c>
      <c r="L13" s="331" t="s">
        <v>211</v>
      </c>
      <c r="M13" s="329" t="s">
        <v>284</v>
      </c>
      <c r="N13" s="329" t="s">
        <v>283</v>
      </c>
      <c r="O13" s="749"/>
    </row>
    <row r="14" spans="1:15" ht="75" customHeight="1" x14ac:dyDescent="0.2">
      <c r="A14" s="751" t="str">
        <f>'Mapa de Riesgo'!B19</f>
        <v>R1</v>
      </c>
      <c r="B14" s="750" t="str">
        <f>'Mapa de Riesgo'!C19</f>
        <v xml:space="preserve">Manejo inadecuado de la información física o digital en la entidad  </v>
      </c>
      <c r="C14" s="296" t="str">
        <f>IF('Mapa de Riesgo'!P19="","",'Mapa de Riesgo'!P19)</f>
        <v>Realizar campañas de sensibilización y concientización de la importancia del manejo de la información física y digital y sobre las políticas de seguridad de la información</v>
      </c>
      <c r="D14" s="361" t="str">
        <f>IF('Mapa de Riesgo'!R19="","",'Mapa de Riesgo'!R19)</f>
        <v xml:space="preserve">Secretaría de Gestión Humana, Oficina de Sistemas y Oficina de Atención al Ciudadano y Gestión Documental </v>
      </c>
      <c r="E14" s="360" t="str">
        <f>IF('Mapa de Riesgo'!T19="","",'Mapa de Riesgo'!T19)</f>
        <v>No. actividades realizadas/ No. actividades programadas</v>
      </c>
      <c r="F14" s="71"/>
      <c r="G14" s="391"/>
      <c r="H14" s="456"/>
      <c r="I14" s="74"/>
      <c r="J14" s="457"/>
      <c r="K14" s="458"/>
      <c r="L14" s="327"/>
      <c r="M14" s="356"/>
      <c r="N14" s="449"/>
      <c r="O14" s="67"/>
    </row>
    <row r="15" spans="1:15" ht="51.75" customHeight="1" x14ac:dyDescent="0.2">
      <c r="A15" s="751"/>
      <c r="B15" s="750"/>
      <c r="C15" s="296" t="str">
        <f>IF('Mapa de Riesgo'!P20="","",'Mapa de Riesgo'!P20)</f>
        <v>Lanzamiento y operación del sistema de inventario documental, a traves del cual se permite controlar la administración de la descripción de la información contenida en las carpetas físicas y electrónicas</v>
      </c>
      <c r="D15" s="361" t="str">
        <f>IF('Mapa de Riesgo'!R20="","",'Mapa de Riesgo'!R20)</f>
        <v xml:space="preserve">Secretaría General </v>
      </c>
      <c r="E15" s="360" t="str">
        <f>IF('Mapa de Riesgo'!T20="","",'Mapa de Riesgo'!T20)</f>
        <v>No.  De actividades Realizadas/No. Actividades programadas</v>
      </c>
      <c r="F15" s="72"/>
      <c r="G15" s="459"/>
      <c r="H15" s="460"/>
      <c r="I15" s="74"/>
      <c r="J15" s="457"/>
      <c r="K15" s="458"/>
      <c r="L15" s="327"/>
      <c r="M15" s="357"/>
      <c r="N15" s="444"/>
      <c r="O15" s="15"/>
    </row>
    <row r="16" spans="1:15" ht="51.75" customHeight="1" x14ac:dyDescent="0.2">
      <c r="A16" s="751"/>
      <c r="B16" s="750"/>
      <c r="C16" s="296" t="str">
        <f>IF('Mapa de Riesgo'!P21="","",'Mapa de Riesgo'!P21)</f>
        <v>Implementación del esquema de back up definida en la política de seguridad de información</v>
      </c>
      <c r="D16" s="361" t="str">
        <f>IF('Mapa de Riesgo'!R21="","",'Mapa de Riesgo'!R21)</f>
        <v>Oficina de Sistemas</v>
      </c>
      <c r="E16" s="360" t="str">
        <f>IF('Mapa de Riesgo'!T21="","",'Mapa de Riesgo'!T21)</f>
        <v>No. De back ip realizados /back up programados</v>
      </c>
      <c r="F16" s="72"/>
      <c r="G16" s="362"/>
      <c r="H16" s="461"/>
      <c r="I16" s="75"/>
      <c r="J16" s="354"/>
      <c r="K16" s="462"/>
      <c r="L16" s="327"/>
      <c r="M16" s="357"/>
      <c r="N16" s="444"/>
      <c r="O16" s="15"/>
    </row>
    <row r="17" spans="1:15" ht="51.75" customHeight="1" x14ac:dyDescent="0.2">
      <c r="A17" s="751" t="str">
        <f>'Mapa de Riesgo'!B22</f>
        <v>R2</v>
      </c>
      <c r="B17" s="750" t="str">
        <f>'Mapa de Riesgo'!C22</f>
        <v>Alteración intencional o fortuita de la cartera de los contribuyentes</v>
      </c>
      <c r="C17" s="296" t="str">
        <f>IF('Mapa de Riesgo'!P22="","",'Mapa de Riesgo'!P22)</f>
        <v>Perfiles definidos para el registro de ajustes y su aplicación en el Sistema de Información Tributaria (SIT)</v>
      </c>
      <c r="D17" s="361" t="str">
        <f>IF('Mapa de Riesgo'!R22="","",'Mapa de Riesgo'!R22)</f>
        <v>Jefes de Oficina de la Secretaría de Hacienda</v>
      </c>
      <c r="E17" s="360" t="str">
        <f>IF('Mapa de Riesgo'!T22="","",'Mapa de Riesgo'!T22)</f>
        <v>Notas de ajustes aplicadas en el SIT / Notas de ajustes registradas en el SIT</v>
      </c>
      <c r="F17" s="73"/>
      <c r="G17" s="463"/>
      <c r="H17" s="464"/>
      <c r="I17" s="76"/>
      <c r="J17" s="457"/>
      <c r="K17" s="458"/>
      <c r="L17" s="327"/>
      <c r="M17" s="358"/>
      <c r="N17" s="445"/>
      <c r="O17" s="68"/>
    </row>
    <row r="18" spans="1:15" ht="51.75" customHeight="1" x14ac:dyDescent="0.2">
      <c r="A18" s="751"/>
      <c r="B18" s="750"/>
      <c r="C18" s="296" t="str">
        <f>IF('Mapa de Riesgo'!P23="","",'Mapa de Riesgo'!P23)</f>
        <v>Verificacion de la informacion suministrada por los contribuyentes en sus solicitudes</v>
      </c>
      <c r="D18" s="361" t="str">
        <f>IF('Mapa de Riesgo'!R23="","",'Mapa de Riesgo'!R23)</f>
        <v>Jefes de Oficina de la Secretaría de Hacienda</v>
      </c>
      <c r="E18" s="360" t="str">
        <f>IF('Mapa de Riesgo'!T23="","",'Mapa de Riesgo'!T23)</f>
        <v>No. De PQR´s verificados / No. PQR´s  recibidos</v>
      </c>
      <c r="F18" s="73"/>
      <c r="G18" s="463"/>
      <c r="H18" s="464"/>
      <c r="I18" s="76"/>
      <c r="J18" s="457"/>
      <c r="K18" s="458"/>
      <c r="L18" s="327"/>
      <c r="M18" s="358"/>
      <c r="N18" s="445"/>
      <c r="O18" s="68"/>
    </row>
    <row r="19" spans="1:15" ht="51.75" customHeight="1" x14ac:dyDescent="0.2">
      <c r="A19" s="751"/>
      <c r="B19" s="750"/>
      <c r="C19" s="296" t="str">
        <f>IF('Mapa de Riesgo'!P24="","",'Mapa de Riesgo'!P24)</f>
        <v/>
      </c>
      <c r="D19" s="361" t="str">
        <f>IF('Mapa de Riesgo'!R24="","",'Mapa de Riesgo'!R24)</f>
        <v/>
      </c>
      <c r="E19" s="360" t="str">
        <f>IF('Mapa de Riesgo'!T24="","",'Mapa de Riesgo'!T24)</f>
        <v/>
      </c>
      <c r="F19" s="73"/>
      <c r="G19" s="463"/>
      <c r="H19" s="464"/>
      <c r="I19" s="76"/>
      <c r="J19" s="457"/>
      <c r="K19" s="458"/>
      <c r="L19" s="327"/>
      <c r="M19" s="358"/>
      <c r="N19" s="445"/>
      <c r="O19" s="68"/>
    </row>
    <row r="20" spans="1:15" ht="51.75" customHeight="1" x14ac:dyDescent="0.2">
      <c r="A20" s="751" t="str">
        <f>'Mapa de Riesgo'!B25</f>
        <v>R3</v>
      </c>
      <c r="B20" s="750" t="str">
        <f>'Mapa de Riesgo'!C25</f>
        <v>Disposiciones establecidas en los pliegos de condiciones que permiten a los participantes direccionar los procesos hacia un grupo en particular</v>
      </c>
      <c r="C20" s="296" t="str">
        <f>IF('Mapa de Riesgo'!P25="","",'Mapa de Riesgo'!P25)</f>
        <v>Capacitar a las dependencias que elaboran los Estudios previos para que se incluyan aspectos técnicos, jurídicos y financieros, acorde con las características del bien y/o servicio que se pretende adquirir.</v>
      </c>
      <c r="D20" s="361" t="str">
        <f>IF('Mapa de Riesgo'!R25="","",'Mapa de Riesgo'!R25)</f>
        <v>Secretaría General</v>
      </c>
      <c r="E20" s="360" t="str">
        <f>IF('Mapa de Riesgo'!T25="","",'Mapa de Riesgo'!T25)</f>
        <v>Número de capacitaciones realizadas/número de capacitaciones proyectadas</v>
      </c>
      <c r="F20" s="73"/>
      <c r="G20" s="363"/>
      <c r="H20" s="442"/>
      <c r="I20" s="76"/>
      <c r="J20" s="354"/>
      <c r="K20" s="447"/>
      <c r="L20" s="327"/>
      <c r="M20" s="358"/>
      <c r="N20" s="445"/>
      <c r="O20" s="68"/>
    </row>
    <row r="21" spans="1:15" ht="51.75" customHeight="1" x14ac:dyDescent="0.2">
      <c r="A21" s="751"/>
      <c r="B21" s="750"/>
      <c r="C21" s="296" t="str">
        <f>IF('Mapa de Riesgo'!P26="","",'Mapa de Riesgo'!P26)</f>
        <v xml:space="preserve">Fortalecer la elaboración de estudios de mercado   a través de la pluralidad de Proveedores que participen en el mismo, de acuerdo con las características del bien y/o servicio que se pretende adquirir. </v>
      </c>
      <c r="D21" s="361" t="str">
        <f>IF('Mapa de Riesgo'!R26="","",'Mapa de Riesgo'!R26)</f>
        <v>Secretaría General</v>
      </c>
      <c r="E21" s="360" t="str">
        <f>IF('Mapa de Riesgo'!T26="","",'Mapa de Riesgo'!T26)</f>
        <v>Sumatoria de proveedores que participan por proceso</v>
      </c>
      <c r="F21" s="73"/>
      <c r="G21" s="363"/>
      <c r="H21" s="442"/>
      <c r="I21" s="76"/>
      <c r="J21" s="354"/>
      <c r="K21" s="447"/>
      <c r="L21" s="327"/>
      <c r="M21" s="358"/>
      <c r="N21" s="445"/>
      <c r="O21" s="68"/>
    </row>
    <row r="22" spans="1:15" ht="51.75" customHeight="1" x14ac:dyDescent="0.2">
      <c r="A22" s="751"/>
      <c r="B22" s="750"/>
      <c r="C22" s="296" t="str">
        <f>IF('Mapa de Riesgo'!P27="","",'Mapa de Riesgo'!P27)</f>
        <v xml:space="preserve">Fortalecer el registro de proveedores a través de la divulgación y convocatorias que realice el Distrito a través de la Secretaria General, con el fin de lograr la pluralidad en el registro. </v>
      </c>
      <c r="D22" s="361" t="str">
        <f>IF('Mapa de Riesgo'!R27="","",'Mapa de Riesgo'!R27)</f>
        <v>Secretaría General</v>
      </c>
      <c r="E22" s="360" t="str">
        <f>IF('Mapa de Riesgo'!T27="","",'Mapa de Riesgo'!T27)</f>
        <v>Número de proveedores que asisten al evento/Número de proveedores invitados</v>
      </c>
      <c r="F22" s="73"/>
      <c r="G22" s="363"/>
      <c r="H22" s="442"/>
      <c r="I22" s="76"/>
      <c r="J22" s="354"/>
      <c r="K22" s="447"/>
      <c r="L22" s="327"/>
      <c r="M22" s="358"/>
      <c r="N22" s="445"/>
      <c r="O22" s="68"/>
    </row>
    <row r="23" spans="1:15" ht="177.75" customHeight="1" x14ac:dyDescent="0.2">
      <c r="A23" s="751" t="str">
        <f>'Mapa de Riesgo'!B28</f>
        <v>R4</v>
      </c>
      <c r="B23" s="750" t="str">
        <f>'Mapa de Riesgo'!C28</f>
        <v xml:space="preserve">  Tramites y/o Servicios    Concusión,  Cohecho, Tráfico de Influencias</v>
      </c>
      <c r="C23" s="296" t="str">
        <f>IF('Mapa de Riesgo'!P28="","",'Mapa de Riesgo'!P28)</f>
        <v>Implementación de planes de mejoramiento para el fortalecimiento de la gestión ética en cada proceso</v>
      </c>
      <c r="D23" s="361" t="str">
        <f>IF('Mapa de Riesgo'!R28="","",'Mapa de Riesgo'!R28)</f>
        <v>Responsable del Proceso - Promotor Etico</v>
      </c>
      <c r="E23" s="360" t="str">
        <f>IF('Mapa de Riesgo'!T28="","",'Mapa de Riesgo'!T28)</f>
        <v>No. De actividades realizadas para el fortalecimiento de la Gestión Etica/No de actividades proyectadas en el plan de mejoramiento para el fortalecimiento de la gestión ética</v>
      </c>
      <c r="F23" s="465"/>
      <c r="G23" s="463"/>
      <c r="H23" s="442"/>
      <c r="I23" s="76"/>
      <c r="J23" s="354"/>
      <c r="K23" s="447"/>
      <c r="L23" s="327"/>
      <c r="M23" s="358"/>
      <c r="N23" s="445"/>
      <c r="O23" s="68"/>
    </row>
    <row r="24" spans="1:15" ht="51.75" customHeight="1" x14ac:dyDescent="0.2">
      <c r="A24" s="751"/>
      <c r="B24" s="750"/>
      <c r="C24" s="296" t="str">
        <f>IF('Mapa de Riesgo'!P29="","",'Mapa de Riesgo'!P29)</f>
        <v>Capacitación a los funcionarios que ingresan por primera vez  a la entidad sobre sus derechos, deberes, compatibilidades e incomptabilidades</v>
      </c>
      <c r="D24" s="361" t="str">
        <f>IF('Mapa de Riesgo'!R29="","",'Mapa de Riesgo'!R29)</f>
        <v>Oficina de Control Disciplinario Interno y Secretaría de Gestión Humana</v>
      </c>
      <c r="E24" s="360" t="str">
        <f>IF('Mapa de Riesgo'!T29="","",'Mapa de Riesgo'!T29)</f>
        <v>Número de capacitaciones a nuevos ingresos / No. de capacitaciones programadas.</v>
      </c>
      <c r="F24" s="466"/>
      <c r="G24" s="363"/>
      <c r="H24" s="442"/>
      <c r="I24" s="76"/>
      <c r="J24" s="354"/>
      <c r="K24" s="447"/>
      <c r="L24" s="327"/>
      <c r="M24" s="358"/>
      <c r="N24" s="445"/>
      <c r="O24" s="68"/>
    </row>
    <row r="25" spans="1:15" ht="51.75" customHeight="1" x14ac:dyDescent="0.2">
      <c r="A25" s="751"/>
      <c r="B25" s="750"/>
      <c r="C25" s="296" t="str">
        <f>IF('Mapa de Riesgo'!P30="","",'Mapa de Riesgo'!P30)</f>
        <v>Realizar mensualmente análisis de vencimiento de términos a PQRS e implementar acciones tendientes a eliminar las causas de los incumplimientos</v>
      </c>
      <c r="D25" s="361" t="str">
        <f>IF('Mapa de Riesgo'!R30="","",'Mapa de Riesgo'!R30)</f>
        <v>Secretario de Despeacho, Gerente o Jefe de Oficina en cada dependencia</v>
      </c>
      <c r="E25" s="360" t="str">
        <f>IF('Mapa de Riesgo'!T30="","",'Mapa de Riesgo'!T30)</f>
        <v>No. De PQRS contestadas Oportunamente/ No. De PQRS recibidas</v>
      </c>
      <c r="F25" s="465"/>
      <c r="G25" s="463"/>
      <c r="H25" s="463"/>
      <c r="I25" s="76"/>
      <c r="J25" s="354"/>
      <c r="K25" s="447"/>
      <c r="L25" s="327"/>
      <c r="M25" s="358"/>
      <c r="N25" s="445"/>
      <c r="O25" s="68"/>
    </row>
    <row r="26" spans="1:15" ht="51.75" customHeight="1" x14ac:dyDescent="0.2">
      <c r="A26" s="751" t="str">
        <f>'Mapa de Riesgo'!B31</f>
        <v>R5</v>
      </c>
      <c r="B26" s="750" t="str">
        <f>'Mapa de Riesgo'!C31</f>
        <v>Dilatación de los procesos de investigación y sanción</v>
      </c>
      <c r="C26" s="296" t="str">
        <f>IF('Mapa de Riesgo'!P31="","",'Mapa de Riesgo'!P31)</f>
        <v>Controlar el vencimiento de términos de los procesos a partir de la revisión de cada expediente en los procesos que imponen sanciones pecuniarias y disciplinarias</v>
      </c>
      <c r="D26" s="361" t="str">
        <f>IF('Mapa de Riesgo'!R31="","",'Mapa de Riesgo'!R31)</f>
        <v xml:space="preserve">Secretaría de Salud, Secretaría de Hacienda, Secretaría de Movilidad, Oficina Jurídica, Secretaría de Control Urbano, Secretaría de Gobierno y  Oficina de Control Disciplinario Interno </v>
      </c>
      <c r="E26" s="360" t="str">
        <f>IF('Mapa de Riesgo'!T31="","",'Mapa de Riesgo'!T31)</f>
        <v>No. De procesos (dependencias) con informes de revisión de terminos /No. De procesos (dependencias) que sancionan</v>
      </c>
      <c r="F26" s="465"/>
      <c r="G26" s="463"/>
      <c r="H26" s="466"/>
      <c r="I26" s="76"/>
      <c r="J26" s="354"/>
      <c r="K26" s="447"/>
      <c r="L26" s="327"/>
      <c r="M26" s="358"/>
      <c r="N26" s="445"/>
      <c r="O26" s="68"/>
    </row>
    <row r="27" spans="1:15" ht="51.75" customHeight="1" x14ac:dyDescent="0.2">
      <c r="A27" s="751"/>
      <c r="B27" s="750"/>
      <c r="C27" s="296" t="str">
        <f>IF('Mapa de Riesgo'!P32="","",'Mapa de Riesgo'!P32)</f>
        <v/>
      </c>
      <c r="D27" s="361" t="str">
        <f>IF('Mapa de Riesgo'!R32="","",'Mapa de Riesgo'!R32)</f>
        <v/>
      </c>
      <c r="E27" s="360" t="str">
        <f>IF('Mapa de Riesgo'!T32="","",'Mapa de Riesgo'!T32)</f>
        <v/>
      </c>
      <c r="F27" s="73"/>
      <c r="G27" s="363"/>
      <c r="H27" s="442"/>
      <c r="I27" s="76"/>
      <c r="J27" s="354"/>
      <c r="K27" s="447"/>
      <c r="L27" s="327"/>
      <c r="M27" s="358"/>
      <c r="N27" s="445"/>
      <c r="O27" s="68"/>
    </row>
    <row r="28" spans="1:15" ht="51.75" customHeight="1" x14ac:dyDescent="0.2">
      <c r="A28" s="751"/>
      <c r="B28" s="750"/>
      <c r="C28" s="296" t="str">
        <f>IF('Mapa de Riesgo'!P33="","",'Mapa de Riesgo'!P33)</f>
        <v/>
      </c>
      <c r="D28" s="361" t="str">
        <f>IF('Mapa de Riesgo'!R33="","",'Mapa de Riesgo'!R33)</f>
        <v/>
      </c>
      <c r="E28" s="360" t="str">
        <f>IF('Mapa de Riesgo'!T33="","",'Mapa de Riesgo'!T33)</f>
        <v/>
      </c>
      <c r="F28" s="73"/>
      <c r="G28" s="363"/>
      <c r="H28" s="442"/>
      <c r="I28" s="76"/>
      <c r="J28" s="354"/>
      <c r="K28" s="447"/>
      <c r="L28" s="327"/>
      <c r="M28" s="358"/>
      <c r="N28" s="445"/>
      <c r="O28" s="68"/>
    </row>
    <row r="29" spans="1:15" ht="51.75" customHeight="1" x14ac:dyDescent="0.2">
      <c r="A29" s="751" t="str">
        <f>'Mapa de Riesgo'!B34</f>
        <v>R6</v>
      </c>
      <c r="B29" s="750" t="str">
        <f>'Mapa de Riesgo'!C34</f>
        <v>Veracidad en la información financiera institucional presentada</v>
      </c>
      <c r="C29" s="296" t="str">
        <f>IF('Mapa de Riesgo'!P34="","",'Mapa de Riesgo'!P34)</f>
        <v xml:space="preserve">Mantener el desarrollo continuo de las herramientas que lleve al control de las cifras para entregar informacion mas confiable. </v>
      </c>
      <c r="D29" s="361" t="str">
        <f>IF('Mapa de Riesgo'!R34="","",'Mapa de Riesgo'!R34)</f>
        <v xml:space="preserve">Jefes de Oficina de la Secretaría de Hacienda- Sistemas de Informacion </v>
      </c>
      <c r="E29" s="360" t="str">
        <f>IF('Mapa de Riesgo'!T34="","",'Mapa de Riesgo'!T34)</f>
        <v>Solicitudes atendidas / Solicitudes enviadas</v>
      </c>
      <c r="F29" s="73"/>
      <c r="G29" s="363"/>
      <c r="H29" s="442"/>
      <c r="I29" s="76"/>
      <c r="J29" s="354"/>
      <c r="K29" s="447"/>
      <c r="L29" s="327"/>
      <c r="M29" s="358"/>
      <c r="N29" s="445"/>
      <c r="O29" s="68"/>
    </row>
    <row r="30" spans="1:15" ht="51.75" customHeight="1" x14ac:dyDescent="0.2">
      <c r="A30" s="751"/>
      <c r="B30" s="750"/>
      <c r="C30" s="296" t="str">
        <f>IF('Mapa de Riesgo'!P35="","",'Mapa de Riesgo'!P35)</f>
        <v>Verificacion del cumplimiento de los procedimientos establecidos, sobretodo los puntos de control para mitigación del riesgo.</v>
      </c>
      <c r="D30" s="361" t="str">
        <f>IF('Mapa de Riesgo'!R35="","",'Mapa de Riesgo'!R35)</f>
        <v>Jefes de Oficina de la Secretaría de Hacienda</v>
      </c>
      <c r="E30" s="360" t="str">
        <f>IF('Mapa de Riesgo'!T35="","",'Mapa de Riesgo'!T35)</f>
        <v xml:space="preserve">Solicitud de informacion atendida /Solicitud de información recibida </v>
      </c>
      <c r="F30" s="73"/>
      <c r="G30" s="363"/>
      <c r="H30" s="442"/>
      <c r="I30" s="76"/>
      <c r="J30" s="354"/>
      <c r="K30" s="447"/>
      <c r="L30" s="327"/>
      <c r="M30" s="358"/>
      <c r="N30" s="445"/>
      <c r="O30" s="68"/>
    </row>
    <row r="31" spans="1:15" ht="51.75" customHeight="1" x14ac:dyDescent="0.2">
      <c r="A31" s="751"/>
      <c r="B31" s="750"/>
      <c r="C31" s="296" t="str">
        <f>IF('Mapa de Riesgo'!P36="","",'Mapa de Riesgo'!P36)</f>
        <v/>
      </c>
      <c r="D31" s="361" t="str">
        <f>IF('Mapa de Riesgo'!R36="","",'Mapa de Riesgo'!R36)</f>
        <v/>
      </c>
      <c r="E31" s="360" t="str">
        <f>IF('Mapa de Riesgo'!T36="","",'Mapa de Riesgo'!T36)</f>
        <v/>
      </c>
      <c r="F31" s="73"/>
      <c r="G31" s="363"/>
      <c r="H31" s="442"/>
      <c r="I31" s="76"/>
      <c r="J31" s="354"/>
      <c r="K31" s="447"/>
      <c r="L31" s="327"/>
      <c r="M31" s="358"/>
      <c r="N31" s="445"/>
      <c r="O31" s="68"/>
    </row>
    <row r="32" spans="1:15" ht="51.75" customHeight="1" x14ac:dyDescent="0.2">
      <c r="A32" s="751" t="str">
        <f>'Mapa de Riesgo'!B37</f>
        <v>R7</v>
      </c>
      <c r="B32" s="750" t="str">
        <f>'Mapa de Riesgo'!C37</f>
        <v/>
      </c>
      <c r="C32" s="296" t="str">
        <f>IF('Mapa de Riesgo'!P37="","",'Mapa de Riesgo'!P37)</f>
        <v/>
      </c>
      <c r="D32" s="361" t="str">
        <f>IF('Mapa de Riesgo'!R37="","",'Mapa de Riesgo'!R37)</f>
        <v/>
      </c>
      <c r="E32" s="360" t="str">
        <f>IF('Mapa de Riesgo'!T37="","",'Mapa de Riesgo'!T37)</f>
        <v/>
      </c>
      <c r="F32" s="73"/>
      <c r="G32" s="363"/>
      <c r="H32" s="442"/>
      <c r="I32" s="76"/>
      <c r="J32" s="354"/>
      <c r="K32" s="447"/>
      <c r="L32" s="327"/>
      <c r="M32" s="358"/>
      <c r="N32" s="445"/>
      <c r="O32" s="68"/>
    </row>
    <row r="33" spans="1:15" ht="51.75" customHeight="1" x14ac:dyDescent="0.2">
      <c r="A33" s="751"/>
      <c r="B33" s="750"/>
      <c r="C33" s="296" t="str">
        <f>IF('Mapa de Riesgo'!P38="","",'Mapa de Riesgo'!P38)</f>
        <v/>
      </c>
      <c r="D33" s="361" t="str">
        <f>IF('Mapa de Riesgo'!R38="","",'Mapa de Riesgo'!R38)</f>
        <v/>
      </c>
      <c r="E33" s="360" t="str">
        <f>IF('Mapa de Riesgo'!T38="","",'Mapa de Riesgo'!T38)</f>
        <v/>
      </c>
      <c r="F33" s="73"/>
      <c r="G33" s="363"/>
      <c r="H33" s="442"/>
      <c r="I33" s="76"/>
      <c r="J33" s="354"/>
      <c r="K33" s="447"/>
      <c r="L33" s="327"/>
      <c r="M33" s="358"/>
      <c r="N33" s="445"/>
      <c r="O33" s="68"/>
    </row>
    <row r="34" spans="1:15" ht="51.75" customHeight="1" x14ac:dyDescent="0.2">
      <c r="A34" s="751"/>
      <c r="B34" s="750"/>
      <c r="C34" s="296" t="str">
        <f>IF('Mapa de Riesgo'!P39="","",'Mapa de Riesgo'!P39)</f>
        <v/>
      </c>
      <c r="D34" s="361" t="str">
        <f>IF('Mapa de Riesgo'!R39="","",'Mapa de Riesgo'!R39)</f>
        <v/>
      </c>
      <c r="E34" s="360" t="str">
        <f>IF('Mapa de Riesgo'!T39="","",'Mapa de Riesgo'!T39)</f>
        <v/>
      </c>
      <c r="F34" s="73"/>
      <c r="G34" s="363"/>
      <c r="H34" s="442"/>
      <c r="I34" s="76"/>
      <c r="J34" s="354"/>
      <c r="K34" s="447"/>
      <c r="L34" s="327"/>
      <c r="M34" s="358"/>
      <c r="N34" s="445"/>
      <c r="O34" s="68"/>
    </row>
    <row r="35" spans="1:15" ht="51.75" customHeight="1" x14ac:dyDescent="0.2">
      <c r="A35" s="751" t="str">
        <f>'Mapa de Riesgo'!B40</f>
        <v>R8</v>
      </c>
      <c r="B35" s="750" t="str">
        <f>'Mapa de Riesgo'!C40</f>
        <v/>
      </c>
      <c r="C35" s="296" t="str">
        <f>IF('Mapa de Riesgo'!P40="","",'Mapa de Riesgo'!P40)</f>
        <v/>
      </c>
      <c r="D35" s="361" t="str">
        <f>IF('Mapa de Riesgo'!R40="","",'Mapa de Riesgo'!R40)</f>
        <v/>
      </c>
      <c r="E35" s="360" t="str">
        <f>IF('Mapa de Riesgo'!T40="","",'Mapa de Riesgo'!T40)</f>
        <v/>
      </c>
      <c r="F35" s="73"/>
      <c r="G35" s="363"/>
      <c r="H35" s="442"/>
      <c r="I35" s="76"/>
      <c r="J35" s="354"/>
      <c r="K35" s="447"/>
      <c r="L35" s="327"/>
      <c r="M35" s="358"/>
      <c r="N35" s="445"/>
      <c r="O35" s="68"/>
    </row>
    <row r="36" spans="1:15" ht="51.75" customHeight="1" x14ac:dyDescent="0.2">
      <c r="A36" s="751"/>
      <c r="B36" s="750"/>
      <c r="C36" s="296" t="str">
        <f>IF('Mapa de Riesgo'!P41="","",'Mapa de Riesgo'!P41)</f>
        <v/>
      </c>
      <c r="D36" s="361" t="str">
        <f>IF('Mapa de Riesgo'!R41="","",'Mapa de Riesgo'!R41)</f>
        <v/>
      </c>
      <c r="E36" s="360" t="str">
        <f>IF('Mapa de Riesgo'!T41="","",'Mapa de Riesgo'!T41)</f>
        <v/>
      </c>
      <c r="F36" s="73"/>
      <c r="G36" s="363"/>
      <c r="H36" s="442"/>
      <c r="I36" s="76"/>
      <c r="J36" s="354"/>
      <c r="K36" s="447"/>
      <c r="L36" s="327"/>
      <c r="M36" s="358"/>
      <c r="N36" s="445"/>
      <c r="O36" s="68"/>
    </row>
    <row r="37" spans="1:15" ht="51.75" customHeight="1" x14ac:dyDescent="0.2">
      <c r="A37" s="751"/>
      <c r="B37" s="750"/>
      <c r="C37" s="296" t="str">
        <f>IF('Mapa de Riesgo'!P42="","",'Mapa de Riesgo'!P42)</f>
        <v/>
      </c>
      <c r="D37" s="361" t="str">
        <f>IF('Mapa de Riesgo'!R42="","",'Mapa de Riesgo'!R42)</f>
        <v/>
      </c>
      <c r="E37" s="360" t="str">
        <f>IF('Mapa de Riesgo'!T42="","",'Mapa de Riesgo'!T42)</f>
        <v/>
      </c>
      <c r="F37" s="73"/>
      <c r="G37" s="363"/>
      <c r="H37" s="442"/>
      <c r="I37" s="76"/>
      <c r="J37" s="354"/>
      <c r="K37" s="447"/>
      <c r="L37" s="327"/>
      <c r="M37" s="358"/>
      <c r="N37" s="445"/>
      <c r="O37" s="68"/>
    </row>
    <row r="38" spans="1:15" ht="51.75" customHeight="1" x14ac:dyDescent="0.2">
      <c r="A38" s="751" t="str">
        <f>'Mapa de Riesgo'!B43</f>
        <v>R9</v>
      </c>
      <c r="B38" s="750" t="str">
        <f>'Mapa de Riesgo'!C43</f>
        <v/>
      </c>
      <c r="C38" s="296" t="str">
        <f>IF('Mapa de Riesgo'!P43="","",'Mapa de Riesgo'!P43)</f>
        <v/>
      </c>
      <c r="D38" s="361" t="str">
        <f>IF('Mapa de Riesgo'!R43="","",'Mapa de Riesgo'!R43)</f>
        <v/>
      </c>
      <c r="E38" s="360" t="str">
        <f>IF('Mapa de Riesgo'!T43="","",'Mapa de Riesgo'!T43)</f>
        <v/>
      </c>
      <c r="F38" s="73"/>
      <c r="G38" s="363"/>
      <c r="H38" s="442"/>
      <c r="I38" s="76"/>
      <c r="J38" s="354"/>
      <c r="K38" s="447"/>
      <c r="L38" s="327"/>
      <c r="M38" s="358"/>
      <c r="N38" s="445"/>
      <c r="O38" s="68"/>
    </row>
    <row r="39" spans="1:15" ht="51.75" customHeight="1" x14ac:dyDescent="0.2">
      <c r="A39" s="751"/>
      <c r="B39" s="750"/>
      <c r="C39" s="296" t="str">
        <f>IF('Mapa de Riesgo'!P44="","",'Mapa de Riesgo'!P44)</f>
        <v/>
      </c>
      <c r="D39" s="361" t="str">
        <f>IF('Mapa de Riesgo'!R44="","",'Mapa de Riesgo'!R44)</f>
        <v/>
      </c>
      <c r="E39" s="360" t="str">
        <f>IF('Mapa de Riesgo'!T44="","",'Mapa de Riesgo'!T44)</f>
        <v/>
      </c>
      <c r="F39" s="73"/>
      <c r="G39" s="363"/>
      <c r="H39" s="442"/>
      <c r="I39" s="76"/>
      <c r="J39" s="354"/>
      <c r="K39" s="447"/>
      <c r="L39" s="327"/>
      <c r="M39" s="358"/>
      <c r="N39" s="445"/>
      <c r="O39" s="68"/>
    </row>
    <row r="40" spans="1:15" ht="51.75" customHeight="1" x14ac:dyDescent="0.2">
      <c r="A40" s="751"/>
      <c r="B40" s="750"/>
      <c r="C40" s="296" t="str">
        <f>IF('Mapa de Riesgo'!P45="","",'Mapa de Riesgo'!P45)</f>
        <v/>
      </c>
      <c r="D40" s="361" t="str">
        <f>IF('Mapa de Riesgo'!R45="","",'Mapa de Riesgo'!R45)</f>
        <v/>
      </c>
      <c r="E40" s="360" t="str">
        <f>IF('Mapa de Riesgo'!T45="","",'Mapa de Riesgo'!T45)</f>
        <v/>
      </c>
      <c r="F40" s="73"/>
      <c r="G40" s="363"/>
      <c r="H40" s="442"/>
      <c r="I40" s="76"/>
      <c r="J40" s="354"/>
      <c r="K40" s="447"/>
      <c r="L40" s="327"/>
      <c r="M40" s="358"/>
      <c r="N40" s="445"/>
      <c r="O40" s="68"/>
    </row>
    <row r="41" spans="1:15" ht="51.75" customHeight="1" x14ac:dyDescent="0.2">
      <c r="A41" s="751" t="str">
        <f>'Mapa de Riesgo'!B46</f>
        <v>R10</v>
      </c>
      <c r="B41" s="750" t="str">
        <f>'Mapa de Riesgo'!C46</f>
        <v/>
      </c>
      <c r="C41" s="296" t="str">
        <f>IF('Mapa de Riesgo'!P46="","",'Mapa de Riesgo'!P46)</f>
        <v/>
      </c>
      <c r="D41" s="361" t="str">
        <f>IF('Mapa de Riesgo'!R46="","",'Mapa de Riesgo'!R46)</f>
        <v/>
      </c>
      <c r="E41" s="360" t="str">
        <f>IF('Mapa de Riesgo'!T46="","",'Mapa de Riesgo'!T46)</f>
        <v/>
      </c>
      <c r="F41" s="73"/>
      <c r="G41" s="363"/>
      <c r="H41" s="442"/>
      <c r="I41" s="76"/>
      <c r="J41" s="354"/>
      <c r="K41" s="447"/>
      <c r="L41" s="327"/>
      <c r="M41" s="358"/>
      <c r="N41" s="445"/>
      <c r="O41" s="68"/>
    </row>
    <row r="42" spans="1:15" ht="51.75" customHeight="1" x14ac:dyDescent="0.2">
      <c r="A42" s="751"/>
      <c r="B42" s="750"/>
      <c r="C42" s="296" t="str">
        <f>IF('Mapa de Riesgo'!P47="","",'Mapa de Riesgo'!P47)</f>
        <v/>
      </c>
      <c r="D42" s="361" t="str">
        <f>IF('Mapa de Riesgo'!R47="","",'Mapa de Riesgo'!R47)</f>
        <v/>
      </c>
      <c r="E42" s="360" t="str">
        <f>IF('Mapa de Riesgo'!T47="","",'Mapa de Riesgo'!T47)</f>
        <v/>
      </c>
      <c r="F42" s="73"/>
      <c r="G42" s="363"/>
      <c r="H42" s="442"/>
      <c r="I42" s="76"/>
      <c r="J42" s="354"/>
      <c r="K42" s="447"/>
      <c r="L42" s="327"/>
      <c r="M42" s="358"/>
      <c r="N42" s="445"/>
      <c r="O42" s="68"/>
    </row>
    <row r="43" spans="1:15" ht="51.75" customHeight="1" thickBot="1" x14ac:dyDescent="0.25">
      <c r="A43" s="768"/>
      <c r="B43" s="769"/>
      <c r="C43" s="364" t="str">
        <f>IF('Mapa de Riesgo'!P48="","",'Mapa de Riesgo'!P48)</f>
        <v/>
      </c>
      <c r="D43" s="365" t="str">
        <f>IF('Mapa de Riesgo'!R48="","",'Mapa de Riesgo'!R48)</f>
        <v/>
      </c>
      <c r="E43" s="366" t="str">
        <f>IF('Mapa de Riesgo'!T48="","",'Mapa de Riesgo'!T48)</f>
        <v/>
      </c>
      <c r="F43" s="367"/>
      <c r="G43" s="368"/>
      <c r="H43" s="443"/>
      <c r="I43" s="369"/>
      <c r="J43" s="370"/>
      <c r="K43" s="448"/>
      <c r="L43" s="436"/>
      <c r="M43" s="437"/>
      <c r="N43" s="446"/>
      <c r="O43" s="438"/>
    </row>
    <row r="44" spans="1:15" ht="14.25" x14ac:dyDescent="0.2">
      <c r="A44" s="297"/>
      <c r="B44" s="298"/>
      <c r="C44" s="299"/>
      <c r="D44" s="300"/>
      <c r="E44" s="300"/>
      <c r="F44" s="301"/>
      <c r="G44" s="301"/>
      <c r="H44" s="301"/>
      <c r="I44" s="298"/>
      <c r="J44" s="302"/>
      <c r="K44" s="302"/>
      <c r="L44" s="303"/>
      <c r="M44" s="371"/>
      <c r="N44" s="371"/>
      <c r="O44" s="304"/>
    </row>
    <row r="45" spans="1:15" ht="41.25" customHeight="1" x14ac:dyDescent="0.2">
      <c r="A45" s="766" t="str">
        <f>Identificación!B68</f>
        <v>Diseñado por:  Angelica Rodriguez y Carolina Cahuana</v>
      </c>
      <c r="B45" s="767"/>
      <c r="C45" s="767"/>
      <c r="D45" s="767"/>
      <c r="E45" s="555"/>
      <c r="F45" s="552" t="str">
        <f>Identificación!E68</f>
        <v>Fecha de Aprobación: 10/11/2015</v>
      </c>
      <c r="G45" s="552"/>
      <c r="H45" s="552"/>
      <c r="I45" s="552"/>
      <c r="J45" s="552" t="str">
        <f>Identificación!G68</f>
        <v>Version 4.5</v>
      </c>
      <c r="K45" s="552"/>
      <c r="L45" s="552"/>
      <c r="M45" s="552"/>
      <c r="N45" s="552"/>
      <c r="O45" s="553"/>
    </row>
    <row r="46" spans="1:15" ht="14.25" x14ac:dyDescent="0.2">
      <c r="A46" s="305"/>
      <c r="B46" s="306"/>
      <c r="C46" s="307"/>
      <c r="D46" s="308"/>
      <c r="E46" s="308"/>
      <c r="F46" s="309"/>
      <c r="G46" s="309"/>
      <c r="H46" s="309"/>
      <c r="I46" s="306"/>
      <c r="J46" s="310"/>
      <c r="K46" s="310"/>
      <c r="L46" s="311"/>
      <c r="M46" s="355"/>
      <c r="N46" s="355"/>
      <c r="O46" s="312"/>
    </row>
    <row r="47" spans="1:15" ht="13.5" thickBot="1" x14ac:dyDescent="0.25">
      <c r="A47" s="313"/>
      <c r="B47" s="314"/>
      <c r="C47" s="315"/>
      <c r="D47" s="315"/>
      <c r="E47" s="315"/>
      <c r="F47" s="314"/>
      <c r="G47" s="314"/>
      <c r="H47" s="314"/>
      <c r="I47" s="314"/>
      <c r="J47" s="314"/>
      <c r="K47" s="314"/>
      <c r="L47" s="314"/>
      <c r="M47" s="314"/>
      <c r="N47" s="314"/>
      <c r="O47" s="316"/>
    </row>
    <row r="48" spans="1:15" ht="12.75" x14ac:dyDescent="0.2">
      <c r="A48" s="372"/>
      <c r="B48" s="373"/>
      <c r="C48" s="374"/>
      <c r="D48" s="374"/>
      <c r="E48" s="374"/>
      <c r="F48" s="373"/>
      <c r="G48" s="373"/>
      <c r="H48" s="373"/>
      <c r="I48" s="373"/>
      <c r="J48" s="373"/>
      <c r="K48" s="373"/>
      <c r="L48" s="373"/>
      <c r="M48" s="373"/>
      <c r="N48" s="373"/>
      <c r="O48" s="375"/>
    </row>
    <row r="49" spans="1:15" ht="12.75" x14ac:dyDescent="0.2">
      <c r="A49" s="313"/>
      <c r="B49" s="314"/>
      <c r="C49" s="315"/>
      <c r="D49" s="315"/>
      <c r="E49" s="315"/>
      <c r="F49" s="314"/>
      <c r="G49" s="314"/>
      <c r="H49" s="314"/>
      <c r="I49" s="314"/>
      <c r="J49" s="314"/>
      <c r="K49" s="314"/>
      <c r="L49" s="314"/>
      <c r="M49" s="314"/>
      <c r="N49" s="314"/>
      <c r="O49" s="316"/>
    </row>
    <row r="50" spans="1:15" ht="12.75" x14ac:dyDescent="0.2">
      <c r="A50" s="313"/>
      <c r="B50" s="314"/>
      <c r="C50" s="315"/>
      <c r="D50" s="315"/>
      <c r="E50" s="315"/>
      <c r="F50" s="314"/>
      <c r="G50" s="314"/>
      <c r="H50" s="314"/>
      <c r="I50" s="314"/>
      <c r="J50" s="314"/>
      <c r="K50" s="314"/>
      <c r="L50" s="314"/>
      <c r="M50" s="314"/>
      <c r="N50" s="314"/>
      <c r="O50" s="316"/>
    </row>
    <row r="51" spans="1:15" ht="12.75" x14ac:dyDescent="0.2">
      <c r="A51" s="313"/>
      <c r="B51" s="314"/>
      <c r="C51" s="315"/>
      <c r="D51" s="315"/>
      <c r="E51" s="315"/>
      <c r="F51" s="314"/>
      <c r="G51" s="314"/>
      <c r="H51" s="314"/>
      <c r="I51" s="314"/>
      <c r="J51" s="314"/>
      <c r="K51" s="314"/>
      <c r="L51" s="314"/>
      <c r="M51" s="314"/>
      <c r="N51" s="314"/>
      <c r="O51" s="316"/>
    </row>
    <row r="52" spans="1:15" ht="12.75" x14ac:dyDescent="0.2">
      <c r="A52" s="313"/>
      <c r="B52" s="314"/>
      <c r="C52" s="315"/>
      <c r="D52" s="315"/>
      <c r="E52" s="315"/>
      <c r="F52" s="314"/>
      <c r="G52" s="314"/>
      <c r="H52" s="314"/>
      <c r="I52" s="314"/>
      <c r="J52" s="314"/>
      <c r="K52" s="314"/>
      <c r="L52" s="314"/>
      <c r="M52" s="314"/>
      <c r="N52" s="314"/>
      <c r="O52" s="316"/>
    </row>
    <row r="53" spans="1:15" ht="12.75" x14ac:dyDescent="0.2">
      <c r="A53" s="313"/>
      <c r="B53" s="314"/>
      <c r="C53" s="315"/>
      <c r="D53" s="31"/>
      <c r="E53" s="31"/>
      <c r="F53" s="314"/>
      <c r="G53" s="314"/>
      <c r="H53" s="314"/>
      <c r="I53" s="314"/>
      <c r="J53" s="314"/>
      <c r="K53" s="314"/>
      <c r="L53" s="314"/>
      <c r="M53" s="314"/>
      <c r="N53" s="314"/>
      <c r="O53" s="316"/>
    </row>
    <row r="54" spans="1:15" ht="12.75" x14ac:dyDescent="0.2">
      <c r="A54" s="313"/>
      <c r="B54" s="314"/>
      <c r="C54" s="289"/>
      <c r="D54" s="315"/>
      <c r="E54" s="315"/>
      <c r="F54" s="290"/>
      <c r="G54" s="290"/>
      <c r="H54" s="290"/>
      <c r="I54" s="290"/>
      <c r="J54" s="290"/>
      <c r="K54" s="290"/>
      <c r="L54" s="290"/>
      <c r="M54" s="290"/>
      <c r="N54" s="290"/>
      <c r="O54" s="317"/>
    </row>
    <row r="55" spans="1:15" ht="12.75" x14ac:dyDescent="0.2">
      <c r="A55" s="318"/>
      <c r="B55" s="319"/>
      <c r="C55" s="289"/>
      <c r="D55" s="289"/>
      <c r="E55" s="289"/>
      <c r="F55" s="290"/>
      <c r="G55" s="290"/>
      <c r="H55" s="290"/>
      <c r="I55" s="290"/>
      <c r="J55" s="290"/>
      <c r="K55" s="290"/>
      <c r="L55" s="290"/>
      <c r="M55" s="290"/>
      <c r="N55" s="290"/>
      <c r="O55" s="317"/>
    </row>
    <row r="56" spans="1:15" ht="12.75" x14ac:dyDescent="0.2">
      <c r="A56" s="318"/>
      <c r="B56" s="319"/>
      <c r="C56" s="289"/>
      <c r="D56" s="289"/>
      <c r="E56" s="289"/>
      <c r="F56" s="290"/>
      <c r="G56" s="290"/>
      <c r="H56" s="290"/>
      <c r="I56" s="290"/>
      <c r="J56" s="290"/>
      <c r="K56" s="290"/>
      <c r="L56" s="290"/>
      <c r="M56" s="290"/>
      <c r="N56" s="290"/>
      <c r="O56" s="317"/>
    </row>
    <row r="57" spans="1:15" ht="13.5" thickBot="1" x14ac:dyDescent="0.25">
      <c r="A57" s="320"/>
      <c r="B57" s="321"/>
      <c r="C57" s="293"/>
      <c r="D57" s="293"/>
      <c r="E57" s="293"/>
      <c r="F57" s="294"/>
      <c r="G57" s="294"/>
      <c r="H57" s="294"/>
      <c r="I57" s="294"/>
      <c r="J57" s="294"/>
      <c r="K57" s="294"/>
      <c r="L57" s="294"/>
      <c r="M57" s="294"/>
      <c r="N57" s="294"/>
      <c r="O57" s="322"/>
    </row>
    <row r="58" spans="1:15" ht="12.75" x14ac:dyDescent="0.2">
      <c r="A58" s="323"/>
      <c r="B58" s="323"/>
    </row>
    <row r="59" spans="1:15" ht="12.75" x14ac:dyDescent="0.2">
      <c r="A59" s="323"/>
      <c r="B59" s="323"/>
    </row>
    <row r="60" spans="1:15" ht="12.75" x14ac:dyDescent="0.2">
      <c r="A60" s="323"/>
      <c r="B60" s="323"/>
    </row>
    <row r="61" spans="1:15" ht="12.75" x14ac:dyDescent="0.2">
      <c r="A61" s="323"/>
      <c r="B61" s="323"/>
      <c r="C61" s="286"/>
      <c r="D61" s="286"/>
      <c r="E61" s="286"/>
      <c r="F61" s="286"/>
      <c r="G61" s="286"/>
      <c r="H61" s="286"/>
      <c r="I61" s="286"/>
      <c r="J61" s="286"/>
      <c r="K61" s="286"/>
      <c r="L61" s="286"/>
      <c r="M61" s="286"/>
      <c r="N61" s="286"/>
      <c r="O61" s="286"/>
    </row>
    <row r="62" spans="1:15" ht="12.75" x14ac:dyDescent="0.2">
      <c r="A62" s="323"/>
      <c r="B62" s="323"/>
      <c r="C62" s="286"/>
      <c r="D62" s="286"/>
      <c r="E62" s="286"/>
      <c r="F62" s="286"/>
      <c r="G62" s="286"/>
      <c r="H62" s="286"/>
      <c r="I62" s="286"/>
      <c r="J62" s="286"/>
      <c r="K62" s="286"/>
      <c r="L62" s="286"/>
      <c r="M62" s="286"/>
      <c r="N62" s="286"/>
      <c r="O62" s="286"/>
    </row>
    <row r="63" spans="1:15" ht="12.75" x14ac:dyDescent="0.2">
      <c r="A63" s="323"/>
      <c r="B63" s="323"/>
      <c r="C63" s="286"/>
      <c r="D63" s="286"/>
      <c r="E63" s="286"/>
      <c r="F63" s="286"/>
      <c r="G63" s="286"/>
      <c r="H63" s="286"/>
      <c r="I63" s="286"/>
      <c r="J63" s="286"/>
      <c r="K63" s="286"/>
      <c r="L63" s="286"/>
      <c r="M63" s="286"/>
      <c r="N63" s="286"/>
      <c r="O63" s="286"/>
    </row>
    <row r="64" spans="1:15" ht="12.75" x14ac:dyDescent="0.2">
      <c r="A64" s="323"/>
      <c r="B64" s="323"/>
      <c r="C64" s="286"/>
      <c r="D64" s="286"/>
      <c r="E64" s="286"/>
      <c r="F64" s="286"/>
      <c r="G64" s="286"/>
      <c r="H64" s="286"/>
      <c r="I64" s="286"/>
      <c r="J64" s="286"/>
      <c r="K64" s="286"/>
      <c r="L64" s="286"/>
      <c r="M64" s="286"/>
      <c r="N64" s="286"/>
      <c r="O64" s="286"/>
    </row>
    <row r="65" spans="1:15" ht="12.75" x14ac:dyDescent="0.2">
      <c r="A65" s="323"/>
      <c r="B65" s="323"/>
      <c r="C65" s="286"/>
      <c r="D65" s="286"/>
      <c r="E65" s="286"/>
      <c r="F65" s="286"/>
      <c r="G65" s="286"/>
      <c r="H65" s="286"/>
      <c r="I65" s="286"/>
      <c r="J65" s="286"/>
      <c r="K65" s="286"/>
      <c r="L65" s="286"/>
      <c r="M65" s="286"/>
      <c r="N65" s="286"/>
      <c r="O65" s="286"/>
    </row>
    <row r="66" spans="1:15" ht="12.75" x14ac:dyDescent="0.2">
      <c r="A66" s="323"/>
      <c r="B66" s="323"/>
      <c r="C66" s="286"/>
      <c r="D66" s="286"/>
      <c r="E66" s="286"/>
      <c r="F66" s="286"/>
      <c r="G66" s="286"/>
      <c r="H66" s="286"/>
      <c r="I66" s="286"/>
      <c r="J66" s="286"/>
      <c r="K66" s="286"/>
      <c r="L66" s="286"/>
      <c r="M66" s="286"/>
      <c r="N66" s="286"/>
      <c r="O66" s="286"/>
    </row>
    <row r="67" spans="1:15" ht="12.75" x14ac:dyDescent="0.2">
      <c r="A67" s="323"/>
      <c r="B67" s="323"/>
      <c r="C67" s="286"/>
      <c r="D67" s="286"/>
      <c r="E67" s="286"/>
      <c r="F67" s="286"/>
      <c r="G67" s="286"/>
      <c r="H67" s="286"/>
      <c r="I67" s="286"/>
      <c r="J67" s="286"/>
      <c r="K67" s="286"/>
      <c r="L67" s="286"/>
      <c r="M67" s="286"/>
      <c r="N67" s="286"/>
      <c r="O67" s="286"/>
    </row>
    <row r="68" spans="1:15" ht="12.75" x14ac:dyDescent="0.2">
      <c r="A68" s="323"/>
      <c r="B68" s="323"/>
      <c r="C68" s="286"/>
      <c r="D68" s="286"/>
      <c r="E68" s="286"/>
      <c r="F68" s="286"/>
      <c r="G68" s="286"/>
      <c r="H68" s="286"/>
      <c r="I68" s="286"/>
      <c r="J68" s="286"/>
      <c r="K68" s="286"/>
      <c r="L68" s="286"/>
      <c r="M68" s="286"/>
      <c r="N68" s="286"/>
      <c r="O68" s="286"/>
    </row>
    <row r="69" spans="1:15" ht="12.75" x14ac:dyDescent="0.2">
      <c r="A69" s="323"/>
      <c r="B69" s="323"/>
      <c r="C69" s="286"/>
      <c r="D69" s="286"/>
      <c r="E69" s="286"/>
      <c r="F69" s="286"/>
      <c r="G69" s="286"/>
      <c r="H69" s="286"/>
      <c r="I69" s="286"/>
      <c r="J69" s="286"/>
      <c r="K69" s="286"/>
      <c r="L69" s="286"/>
      <c r="M69" s="286"/>
      <c r="N69" s="286"/>
      <c r="O69" s="286"/>
    </row>
    <row r="70" spans="1:15" ht="12.75" x14ac:dyDescent="0.2">
      <c r="A70" s="323"/>
      <c r="B70" s="323"/>
      <c r="C70" s="286"/>
      <c r="D70" s="286"/>
      <c r="E70" s="286"/>
      <c r="F70" s="286"/>
      <c r="G70" s="286"/>
      <c r="H70" s="286"/>
      <c r="I70" s="286"/>
      <c r="J70" s="286"/>
      <c r="K70" s="286"/>
      <c r="L70" s="286"/>
      <c r="M70" s="286"/>
      <c r="N70" s="286"/>
      <c r="O70" s="286"/>
    </row>
    <row r="71" spans="1:15" ht="12.75" x14ac:dyDescent="0.2">
      <c r="A71" s="323"/>
      <c r="B71" s="323"/>
      <c r="C71" s="286"/>
      <c r="D71" s="286"/>
      <c r="E71" s="286"/>
      <c r="F71" s="286"/>
      <c r="G71" s="286"/>
      <c r="H71" s="286"/>
      <c r="I71" s="286"/>
      <c r="J71" s="286"/>
      <c r="K71" s="286"/>
      <c r="L71" s="286"/>
      <c r="M71" s="286"/>
      <c r="N71" s="286"/>
      <c r="O71" s="286"/>
    </row>
    <row r="72" spans="1:15" ht="12.75" x14ac:dyDescent="0.2">
      <c r="A72" s="323"/>
      <c r="B72" s="323"/>
      <c r="C72" s="286"/>
      <c r="D72" s="286"/>
      <c r="E72" s="286"/>
      <c r="F72" s="286"/>
      <c r="G72" s="286"/>
      <c r="H72" s="286"/>
      <c r="I72" s="286"/>
      <c r="J72" s="286"/>
      <c r="K72" s="286"/>
      <c r="L72" s="286"/>
      <c r="M72" s="286"/>
      <c r="N72" s="286"/>
      <c r="O72" s="286"/>
    </row>
    <row r="73" spans="1:15" ht="12.75" x14ac:dyDescent="0.2">
      <c r="A73" s="323"/>
      <c r="B73" s="323"/>
      <c r="C73" s="286"/>
      <c r="D73" s="286"/>
      <c r="E73" s="286"/>
      <c r="F73" s="286"/>
      <c r="G73" s="286"/>
      <c r="H73" s="286"/>
      <c r="I73" s="286"/>
      <c r="J73" s="286"/>
      <c r="K73" s="286"/>
      <c r="L73" s="286"/>
      <c r="M73" s="286"/>
      <c r="N73" s="286"/>
      <c r="O73" s="286"/>
    </row>
    <row r="74" spans="1:15" ht="12.75" x14ac:dyDescent="0.2">
      <c r="A74" s="323"/>
      <c r="B74" s="323"/>
      <c r="C74" s="286"/>
      <c r="D74" s="286"/>
      <c r="E74" s="286"/>
      <c r="F74" s="286"/>
      <c r="G74" s="286"/>
      <c r="H74" s="286"/>
      <c r="I74" s="286"/>
      <c r="J74" s="286"/>
      <c r="K74" s="286"/>
      <c r="L74" s="286"/>
      <c r="M74" s="286"/>
      <c r="N74" s="286"/>
      <c r="O74" s="286"/>
    </row>
    <row r="75" spans="1:15" ht="12.75" x14ac:dyDescent="0.2">
      <c r="A75" s="323"/>
      <c r="B75" s="323"/>
      <c r="C75" s="286"/>
      <c r="D75" s="286"/>
      <c r="E75" s="286"/>
      <c r="F75" s="286"/>
      <c r="G75" s="286"/>
      <c r="H75" s="286"/>
      <c r="I75" s="286"/>
      <c r="J75" s="286"/>
      <c r="K75" s="286"/>
      <c r="L75" s="286"/>
      <c r="M75" s="286"/>
      <c r="N75" s="286"/>
      <c r="O75" s="286"/>
    </row>
    <row r="76" spans="1:15" ht="12.75" x14ac:dyDescent="0.2">
      <c r="A76" s="323"/>
      <c r="B76" s="323"/>
      <c r="C76" s="286"/>
      <c r="D76" s="286"/>
      <c r="E76" s="286"/>
      <c r="F76" s="286"/>
      <c r="G76" s="286"/>
      <c r="H76" s="286"/>
      <c r="I76" s="286"/>
      <c r="J76" s="286"/>
      <c r="K76" s="286"/>
      <c r="L76" s="286"/>
      <c r="M76" s="286"/>
      <c r="N76" s="286"/>
      <c r="O76" s="286"/>
    </row>
    <row r="77" spans="1:15" ht="12.75" x14ac:dyDescent="0.2">
      <c r="A77" s="323"/>
      <c r="B77" s="323"/>
      <c r="C77" s="286"/>
      <c r="D77" s="286"/>
      <c r="E77" s="286"/>
      <c r="F77" s="286"/>
      <c r="G77" s="286"/>
      <c r="H77" s="286"/>
      <c r="I77" s="286"/>
      <c r="J77" s="286"/>
      <c r="K77" s="286"/>
      <c r="L77" s="286"/>
      <c r="M77" s="286"/>
      <c r="N77" s="286"/>
      <c r="O77" s="286"/>
    </row>
    <row r="78" spans="1:15" ht="12.75" x14ac:dyDescent="0.2">
      <c r="A78" s="323"/>
      <c r="B78" s="323"/>
      <c r="C78" s="286"/>
      <c r="D78" s="286"/>
      <c r="E78" s="286"/>
      <c r="F78" s="286"/>
      <c r="G78" s="286"/>
      <c r="H78" s="286"/>
      <c r="I78" s="286"/>
      <c r="J78" s="286"/>
      <c r="K78" s="286"/>
      <c r="L78" s="286"/>
      <c r="M78" s="286"/>
      <c r="N78" s="286"/>
      <c r="O78" s="286"/>
    </row>
    <row r="79" spans="1:15" ht="12.75" x14ac:dyDescent="0.2">
      <c r="A79" s="323"/>
      <c r="B79" s="323"/>
      <c r="C79" s="286"/>
      <c r="D79" s="286"/>
      <c r="E79" s="286"/>
      <c r="F79" s="286"/>
      <c r="G79" s="286"/>
      <c r="H79" s="286"/>
      <c r="I79" s="286"/>
      <c r="J79" s="286"/>
      <c r="K79" s="286"/>
      <c r="L79" s="286"/>
      <c r="M79" s="286"/>
      <c r="N79" s="286"/>
      <c r="O79" s="286"/>
    </row>
    <row r="80" spans="1:15" ht="12.75" x14ac:dyDescent="0.2">
      <c r="A80" s="323"/>
      <c r="B80" s="323"/>
      <c r="C80" s="286"/>
      <c r="D80" s="286"/>
      <c r="E80" s="286"/>
      <c r="F80" s="286"/>
      <c r="G80" s="286"/>
      <c r="H80" s="286"/>
      <c r="I80" s="286"/>
      <c r="J80" s="286"/>
      <c r="K80" s="286"/>
      <c r="L80" s="286"/>
      <c r="M80" s="286"/>
      <c r="N80" s="286"/>
      <c r="O80" s="286"/>
    </row>
    <row r="81" spans="1:15" ht="12.75" x14ac:dyDescent="0.2">
      <c r="A81" s="323"/>
      <c r="B81" s="323"/>
      <c r="C81" s="286"/>
      <c r="D81" s="286"/>
      <c r="E81" s="286"/>
      <c r="F81" s="286"/>
      <c r="G81" s="286"/>
      <c r="H81" s="286"/>
      <c r="I81" s="286"/>
      <c r="J81" s="286"/>
      <c r="K81" s="286"/>
      <c r="L81" s="286"/>
      <c r="M81" s="286"/>
      <c r="N81" s="286"/>
      <c r="O81" s="286"/>
    </row>
    <row r="82" spans="1:15" ht="12.75" x14ac:dyDescent="0.2">
      <c r="A82" s="323"/>
      <c r="B82" s="323"/>
      <c r="C82" s="286"/>
      <c r="D82" s="286"/>
      <c r="E82" s="286"/>
      <c r="F82" s="286"/>
      <c r="G82" s="286"/>
      <c r="H82" s="286"/>
      <c r="I82" s="286"/>
      <c r="J82" s="286"/>
      <c r="K82" s="286"/>
      <c r="L82" s="286"/>
      <c r="M82" s="286"/>
      <c r="N82" s="286"/>
      <c r="O82" s="286"/>
    </row>
    <row r="83" spans="1:15" ht="12.75" x14ac:dyDescent="0.2">
      <c r="A83" s="323"/>
      <c r="B83" s="323"/>
      <c r="C83" s="286"/>
      <c r="D83" s="286"/>
      <c r="E83" s="286"/>
      <c r="F83" s="286"/>
      <c r="G83" s="286"/>
      <c r="H83" s="286"/>
      <c r="I83" s="286"/>
      <c r="J83" s="286"/>
      <c r="K83" s="286"/>
      <c r="L83" s="286"/>
      <c r="M83" s="286"/>
      <c r="N83" s="286"/>
      <c r="O83" s="286"/>
    </row>
    <row r="84" spans="1:15" ht="12.75" x14ac:dyDescent="0.2">
      <c r="A84" s="323"/>
      <c r="B84" s="323"/>
      <c r="C84" s="286"/>
      <c r="D84" s="286"/>
      <c r="E84" s="286"/>
      <c r="F84" s="286"/>
      <c r="G84" s="286"/>
      <c r="H84" s="286"/>
      <c r="I84" s="286"/>
      <c r="J84" s="286"/>
      <c r="K84" s="286"/>
      <c r="L84" s="286"/>
      <c r="M84" s="286"/>
      <c r="N84" s="286"/>
      <c r="O84" s="286"/>
    </row>
    <row r="85" spans="1:15" ht="12.75" x14ac:dyDescent="0.2">
      <c r="A85" s="323"/>
      <c r="B85" s="323"/>
      <c r="C85" s="286"/>
      <c r="D85" s="286"/>
      <c r="E85" s="286"/>
      <c r="F85" s="286"/>
      <c r="G85" s="286"/>
      <c r="H85" s="286"/>
      <c r="I85" s="286"/>
      <c r="J85" s="286"/>
      <c r="K85" s="286"/>
      <c r="L85" s="286"/>
      <c r="M85" s="286"/>
      <c r="N85" s="286"/>
      <c r="O85" s="286"/>
    </row>
    <row r="86" spans="1:15" ht="12.75" x14ac:dyDescent="0.2">
      <c r="A86" s="323"/>
      <c r="B86" s="323"/>
      <c r="C86" s="286"/>
      <c r="D86" s="286"/>
      <c r="E86" s="286"/>
      <c r="F86" s="286"/>
      <c r="G86" s="286"/>
      <c r="H86" s="286"/>
      <c r="I86" s="286"/>
      <c r="J86" s="286"/>
      <c r="K86" s="286"/>
      <c r="L86" s="286"/>
      <c r="M86" s="286"/>
      <c r="N86" s="286"/>
      <c r="O86" s="286"/>
    </row>
    <row r="87" spans="1:15" ht="12.75" x14ac:dyDescent="0.2">
      <c r="A87" s="323"/>
      <c r="B87" s="323"/>
      <c r="C87" s="286"/>
      <c r="D87" s="286"/>
      <c r="E87" s="286"/>
      <c r="F87" s="286"/>
      <c r="G87" s="286"/>
      <c r="H87" s="286"/>
      <c r="I87" s="286"/>
      <c r="J87" s="286"/>
      <c r="K87" s="286"/>
      <c r="L87" s="286"/>
      <c r="M87" s="286"/>
      <c r="N87" s="286"/>
      <c r="O87" s="286"/>
    </row>
    <row r="88" spans="1:15" ht="12.75" x14ac:dyDescent="0.2">
      <c r="A88" s="323"/>
      <c r="B88" s="323"/>
      <c r="C88" s="286"/>
      <c r="D88" s="286"/>
      <c r="E88" s="286"/>
      <c r="F88" s="286"/>
      <c r="G88" s="286"/>
      <c r="H88" s="286"/>
      <c r="I88" s="286"/>
      <c r="J88" s="286"/>
      <c r="K88" s="286"/>
      <c r="L88" s="286"/>
      <c r="M88" s="286"/>
      <c r="N88" s="286"/>
      <c r="O88" s="286"/>
    </row>
    <row r="89" spans="1:15" ht="12.75" x14ac:dyDescent="0.2">
      <c r="A89" s="323"/>
      <c r="B89" s="323"/>
      <c r="C89" s="286"/>
      <c r="D89" s="286"/>
      <c r="E89" s="286"/>
      <c r="F89" s="286"/>
      <c r="G89" s="286"/>
      <c r="H89" s="286"/>
      <c r="I89" s="286"/>
      <c r="J89" s="286"/>
      <c r="K89" s="286"/>
      <c r="L89" s="286"/>
      <c r="M89" s="286"/>
      <c r="N89" s="286"/>
      <c r="O89" s="286"/>
    </row>
    <row r="90" spans="1:15" ht="12.75" x14ac:dyDescent="0.2">
      <c r="A90" s="323"/>
      <c r="B90" s="323"/>
      <c r="C90" s="286"/>
      <c r="D90" s="286"/>
      <c r="E90" s="286"/>
      <c r="F90" s="286"/>
      <c r="G90" s="286"/>
      <c r="H90" s="286"/>
      <c r="I90" s="286"/>
      <c r="J90" s="286"/>
      <c r="K90" s="286"/>
      <c r="L90" s="286"/>
      <c r="M90" s="286"/>
      <c r="N90" s="286"/>
      <c r="O90" s="286"/>
    </row>
    <row r="91" spans="1:15" ht="12.75" x14ac:dyDescent="0.2">
      <c r="A91" s="323"/>
      <c r="B91" s="323"/>
      <c r="C91" s="286"/>
      <c r="D91" s="286"/>
      <c r="E91" s="286"/>
      <c r="F91" s="286"/>
      <c r="G91" s="286"/>
      <c r="H91" s="286"/>
      <c r="I91" s="286"/>
      <c r="J91" s="286"/>
      <c r="K91" s="286"/>
      <c r="L91" s="286"/>
      <c r="M91" s="286"/>
      <c r="N91" s="286"/>
      <c r="O91" s="286"/>
    </row>
    <row r="92" spans="1:15" ht="12.75" x14ac:dyDescent="0.2">
      <c r="A92" s="323"/>
      <c r="B92" s="323"/>
      <c r="C92" s="286"/>
      <c r="D92" s="286"/>
      <c r="E92" s="286"/>
      <c r="F92" s="286"/>
      <c r="G92" s="286"/>
      <c r="H92" s="286"/>
      <c r="I92" s="286"/>
      <c r="J92" s="286"/>
      <c r="K92" s="286"/>
      <c r="L92" s="286"/>
      <c r="M92" s="286"/>
      <c r="N92" s="286"/>
      <c r="O92" s="286"/>
    </row>
    <row r="93" spans="1:15" ht="12.75" x14ac:dyDescent="0.2">
      <c r="A93" s="323"/>
      <c r="B93" s="323"/>
      <c r="C93" s="286"/>
      <c r="D93" s="286"/>
      <c r="E93" s="286"/>
      <c r="F93" s="286"/>
      <c r="G93" s="286"/>
      <c r="H93" s="286"/>
      <c r="I93" s="286"/>
      <c r="J93" s="286"/>
      <c r="K93" s="286"/>
      <c r="L93" s="286"/>
      <c r="M93" s="286"/>
      <c r="N93" s="286"/>
      <c r="O93" s="286"/>
    </row>
    <row r="94" spans="1:15" ht="12.75" x14ac:dyDescent="0.2">
      <c r="A94" s="323"/>
      <c r="B94" s="323"/>
      <c r="C94" s="286"/>
      <c r="D94" s="286"/>
      <c r="E94" s="286"/>
      <c r="F94" s="286"/>
      <c r="G94" s="286"/>
      <c r="H94" s="286"/>
      <c r="I94" s="286"/>
      <c r="J94" s="286"/>
      <c r="K94" s="286"/>
      <c r="L94" s="286"/>
      <c r="M94" s="286"/>
      <c r="N94" s="286"/>
      <c r="O94" s="286"/>
    </row>
    <row r="95" spans="1:15" ht="12.75" x14ac:dyDescent="0.2">
      <c r="A95" s="323"/>
      <c r="B95" s="323"/>
      <c r="C95" s="286"/>
      <c r="D95" s="286"/>
      <c r="E95" s="286"/>
      <c r="F95" s="286"/>
      <c r="G95" s="286"/>
      <c r="H95" s="286"/>
      <c r="I95" s="286"/>
      <c r="J95" s="286"/>
      <c r="K95" s="286"/>
      <c r="L95" s="286"/>
      <c r="M95" s="286"/>
      <c r="N95" s="286"/>
      <c r="O95" s="286"/>
    </row>
    <row r="96" spans="1:15" ht="12.75" x14ac:dyDescent="0.2">
      <c r="A96" s="323"/>
      <c r="B96" s="323"/>
      <c r="C96" s="286"/>
      <c r="D96" s="286"/>
      <c r="E96" s="286"/>
      <c r="F96" s="286"/>
      <c r="G96" s="286"/>
      <c r="H96" s="286"/>
      <c r="I96" s="286"/>
      <c r="J96" s="286"/>
      <c r="K96" s="286"/>
      <c r="L96" s="286"/>
      <c r="M96" s="286"/>
      <c r="N96" s="286"/>
      <c r="O96" s="286"/>
    </row>
    <row r="97" spans="1:15" ht="12.75" x14ac:dyDescent="0.2">
      <c r="A97" s="323"/>
      <c r="B97" s="323"/>
      <c r="C97" s="286"/>
      <c r="D97" s="286"/>
      <c r="E97" s="286"/>
      <c r="F97" s="286"/>
      <c r="G97" s="286"/>
      <c r="H97" s="286"/>
      <c r="I97" s="286"/>
      <c r="J97" s="286"/>
      <c r="K97" s="286"/>
      <c r="L97" s="286"/>
      <c r="M97" s="286"/>
      <c r="N97" s="286"/>
      <c r="O97" s="286"/>
    </row>
    <row r="98" spans="1:15" ht="12.75" x14ac:dyDescent="0.2">
      <c r="A98" s="323"/>
      <c r="B98" s="323"/>
      <c r="C98" s="286"/>
      <c r="D98" s="286"/>
      <c r="E98" s="286"/>
      <c r="F98" s="286"/>
      <c r="G98" s="286"/>
      <c r="H98" s="286"/>
      <c r="I98" s="286"/>
      <c r="J98" s="286"/>
      <c r="K98" s="286"/>
      <c r="L98" s="286"/>
      <c r="M98" s="286"/>
      <c r="N98" s="286"/>
      <c r="O98" s="286"/>
    </row>
    <row r="99" spans="1:15" ht="12.75" x14ac:dyDescent="0.2">
      <c r="A99" s="323"/>
      <c r="B99" s="323"/>
      <c r="C99" s="286"/>
      <c r="D99" s="286"/>
      <c r="E99" s="286"/>
      <c r="F99" s="286"/>
      <c r="G99" s="286"/>
      <c r="H99" s="286"/>
      <c r="I99" s="286"/>
      <c r="J99" s="286"/>
      <c r="K99" s="286"/>
      <c r="L99" s="286"/>
      <c r="M99" s="286"/>
      <c r="N99" s="286"/>
      <c r="O99" s="286"/>
    </row>
    <row r="100" spans="1:15" ht="12.75" x14ac:dyDescent="0.2">
      <c r="A100" s="323"/>
      <c r="B100" s="323"/>
      <c r="C100" s="286"/>
      <c r="D100" s="286"/>
      <c r="E100" s="286"/>
      <c r="F100" s="286"/>
      <c r="G100" s="286"/>
      <c r="H100" s="286"/>
      <c r="I100" s="286"/>
      <c r="J100" s="286"/>
      <c r="K100" s="286"/>
      <c r="L100" s="286"/>
      <c r="M100" s="286"/>
      <c r="N100" s="286"/>
      <c r="O100" s="286"/>
    </row>
    <row r="101" spans="1:15" ht="12.75" x14ac:dyDescent="0.2">
      <c r="A101" s="323"/>
      <c r="B101" s="323"/>
      <c r="C101" s="286"/>
      <c r="D101" s="286"/>
      <c r="E101" s="286"/>
      <c r="F101" s="286"/>
      <c r="G101" s="286"/>
      <c r="H101" s="286"/>
      <c r="I101" s="286"/>
      <c r="J101" s="286"/>
      <c r="K101" s="286"/>
      <c r="L101" s="286"/>
      <c r="M101" s="286"/>
      <c r="N101" s="286"/>
      <c r="O101" s="286"/>
    </row>
    <row r="102" spans="1:15" ht="12.75" x14ac:dyDescent="0.2">
      <c r="A102" s="323"/>
      <c r="B102" s="323"/>
      <c r="C102" s="286"/>
      <c r="D102" s="286"/>
      <c r="E102" s="286"/>
      <c r="F102" s="286"/>
      <c r="G102" s="286"/>
      <c r="H102" s="286"/>
      <c r="I102" s="286"/>
      <c r="J102" s="286"/>
      <c r="K102" s="286"/>
      <c r="L102" s="286"/>
      <c r="M102" s="286"/>
      <c r="N102" s="286"/>
      <c r="O102" s="286"/>
    </row>
    <row r="103" spans="1:15" ht="12.75" x14ac:dyDescent="0.2">
      <c r="A103" s="323"/>
      <c r="B103" s="323"/>
      <c r="C103" s="286"/>
      <c r="D103" s="286"/>
      <c r="E103" s="286"/>
      <c r="F103" s="286"/>
      <c r="G103" s="286"/>
      <c r="H103" s="286"/>
      <c r="I103" s="286"/>
      <c r="J103" s="286"/>
      <c r="K103" s="286"/>
      <c r="L103" s="286"/>
      <c r="M103" s="286"/>
      <c r="N103" s="286"/>
      <c r="O103" s="286"/>
    </row>
    <row r="104" spans="1:15" ht="12.75" x14ac:dyDescent="0.2">
      <c r="A104" s="323"/>
      <c r="B104" s="323"/>
      <c r="C104" s="286"/>
      <c r="D104" s="286"/>
      <c r="E104" s="286"/>
      <c r="F104" s="286"/>
      <c r="G104" s="286"/>
      <c r="H104" s="286"/>
      <c r="I104" s="286"/>
      <c r="J104" s="286"/>
      <c r="K104" s="286"/>
      <c r="L104" s="286"/>
      <c r="M104" s="286"/>
      <c r="N104" s="286"/>
      <c r="O104" s="286"/>
    </row>
    <row r="105" spans="1:15" ht="12.75" x14ac:dyDescent="0.2">
      <c r="C105" s="286"/>
      <c r="D105" s="286"/>
      <c r="E105" s="286"/>
      <c r="F105" s="286"/>
      <c r="G105" s="286"/>
      <c r="H105" s="286"/>
      <c r="I105" s="286"/>
      <c r="J105" s="286"/>
      <c r="K105" s="286"/>
      <c r="L105" s="286"/>
      <c r="M105" s="286"/>
      <c r="N105" s="286"/>
      <c r="O105" s="286"/>
    </row>
    <row r="106" spans="1:15" ht="12.75" x14ac:dyDescent="0.2">
      <c r="C106" s="286"/>
      <c r="D106" s="286"/>
      <c r="E106" s="286"/>
      <c r="F106" s="286"/>
      <c r="G106" s="286"/>
      <c r="H106" s="286"/>
      <c r="I106" s="286"/>
      <c r="J106" s="286"/>
      <c r="K106" s="286"/>
      <c r="L106" s="286"/>
      <c r="M106" s="286"/>
      <c r="N106" s="286"/>
      <c r="O106" s="286"/>
    </row>
    <row r="107" spans="1:15" ht="12.75" x14ac:dyDescent="0.2">
      <c r="C107" s="286"/>
      <c r="D107" s="286"/>
      <c r="E107" s="286"/>
      <c r="F107" s="286"/>
      <c r="G107" s="286"/>
      <c r="H107" s="286"/>
      <c r="I107" s="286"/>
      <c r="J107" s="286"/>
      <c r="K107" s="286"/>
      <c r="L107" s="286"/>
      <c r="M107" s="286"/>
      <c r="N107" s="286"/>
      <c r="O107" s="286"/>
    </row>
    <row r="108" spans="1:15" ht="12.75" x14ac:dyDescent="0.2">
      <c r="C108" s="286"/>
      <c r="D108" s="286"/>
      <c r="E108" s="286"/>
      <c r="F108" s="286"/>
      <c r="G108" s="286"/>
      <c r="H108" s="286"/>
      <c r="I108" s="286"/>
      <c r="J108" s="286"/>
      <c r="K108" s="286"/>
      <c r="L108" s="286"/>
      <c r="M108" s="286"/>
      <c r="N108" s="286"/>
      <c r="O108" s="286"/>
    </row>
    <row r="109" spans="1:15" ht="12.75" x14ac:dyDescent="0.2">
      <c r="A109" s="286"/>
      <c r="B109" s="286"/>
      <c r="C109" s="286"/>
      <c r="D109" s="286"/>
      <c r="E109" s="286"/>
      <c r="F109" s="286"/>
      <c r="G109" s="286"/>
      <c r="H109" s="286"/>
      <c r="I109" s="286"/>
      <c r="J109" s="286"/>
      <c r="K109" s="286"/>
      <c r="L109" s="286"/>
      <c r="M109" s="286"/>
      <c r="N109" s="286"/>
      <c r="O109" s="286"/>
    </row>
    <row r="110" spans="1:15" ht="12.75" x14ac:dyDescent="0.2">
      <c r="A110" s="286"/>
      <c r="B110" s="286"/>
      <c r="C110" s="286"/>
      <c r="D110" s="286"/>
      <c r="E110" s="286"/>
      <c r="F110" s="286"/>
      <c r="G110" s="286"/>
      <c r="H110" s="286"/>
      <c r="I110" s="286"/>
      <c r="J110" s="286"/>
      <c r="K110" s="286"/>
      <c r="L110" s="286"/>
      <c r="M110" s="286"/>
      <c r="N110" s="286"/>
      <c r="O110" s="286"/>
    </row>
    <row r="111" spans="1:15" ht="12.75" x14ac:dyDescent="0.2">
      <c r="A111" s="286"/>
      <c r="B111" s="286"/>
      <c r="C111" s="286"/>
      <c r="D111" s="286"/>
      <c r="E111" s="286"/>
      <c r="F111" s="286"/>
      <c r="G111" s="286"/>
      <c r="H111" s="286"/>
      <c r="I111" s="286"/>
      <c r="J111" s="286"/>
      <c r="K111" s="286"/>
      <c r="L111" s="286"/>
      <c r="M111" s="286"/>
      <c r="N111" s="286"/>
      <c r="O111" s="286"/>
    </row>
    <row r="112" spans="1:15" ht="12.75" x14ac:dyDescent="0.2">
      <c r="A112" s="286"/>
      <c r="B112" s="286"/>
      <c r="C112" s="286"/>
      <c r="D112" s="286"/>
      <c r="E112" s="286"/>
      <c r="F112" s="286"/>
      <c r="G112" s="286"/>
      <c r="H112" s="286"/>
      <c r="I112" s="286"/>
      <c r="J112" s="286"/>
      <c r="K112" s="286"/>
      <c r="L112" s="286"/>
      <c r="M112" s="286"/>
      <c r="N112" s="286"/>
      <c r="O112" s="286"/>
    </row>
    <row r="113" spans="1:15" ht="12.75" x14ac:dyDescent="0.2">
      <c r="A113" s="286"/>
      <c r="B113" s="286"/>
      <c r="C113" s="286"/>
      <c r="D113" s="286"/>
      <c r="E113" s="286"/>
      <c r="F113" s="286"/>
      <c r="G113" s="286"/>
      <c r="H113" s="286"/>
      <c r="I113" s="286"/>
      <c r="J113" s="286"/>
      <c r="K113" s="286"/>
      <c r="L113" s="286"/>
      <c r="M113" s="286"/>
      <c r="N113" s="286"/>
      <c r="O113" s="286"/>
    </row>
    <row r="114" spans="1:15" ht="12.75" x14ac:dyDescent="0.2">
      <c r="A114" s="286"/>
      <c r="B114" s="286"/>
      <c r="C114" s="286"/>
      <c r="D114" s="286"/>
      <c r="E114" s="286"/>
      <c r="F114" s="286"/>
      <c r="G114" s="286"/>
      <c r="H114" s="286"/>
      <c r="I114" s="286"/>
      <c r="J114" s="286"/>
      <c r="K114" s="286"/>
      <c r="L114" s="286"/>
      <c r="M114" s="286"/>
      <c r="N114" s="286"/>
      <c r="O114" s="286"/>
    </row>
    <row r="115" spans="1:15" ht="12.75" x14ac:dyDescent="0.2">
      <c r="A115" s="286"/>
      <c r="B115" s="286"/>
      <c r="C115" s="286"/>
      <c r="D115" s="286"/>
      <c r="E115" s="286"/>
      <c r="F115" s="286"/>
      <c r="G115" s="286"/>
      <c r="H115" s="286"/>
      <c r="I115" s="286"/>
      <c r="J115" s="286"/>
      <c r="K115" s="286"/>
      <c r="L115" s="286"/>
      <c r="M115" s="286"/>
      <c r="N115" s="286"/>
      <c r="O115" s="286"/>
    </row>
    <row r="116" spans="1:15" ht="12.75" x14ac:dyDescent="0.2">
      <c r="A116" s="286"/>
      <c r="B116" s="286"/>
      <c r="C116" s="286"/>
      <c r="D116" s="286"/>
      <c r="E116" s="286"/>
      <c r="F116" s="286"/>
      <c r="G116" s="286"/>
      <c r="H116" s="286"/>
      <c r="I116" s="286"/>
      <c r="J116" s="286"/>
      <c r="K116" s="286"/>
      <c r="L116" s="286"/>
      <c r="M116" s="286"/>
      <c r="N116" s="286"/>
      <c r="O116" s="286"/>
    </row>
    <row r="117" spans="1:15" ht="12.75" x14ac:dyDescent="0.2">
      <c r="A117" s="286"/>
      <c r="B117" s="286"/>
      <c r="C117" s="286"/>
      <c r="D117" s="286"/>
      <c r="E117" s="286"/>
      <c r="F117" s="286"/>
      <c r="G117" s="286"/>
      <c r="H117" s="286"/>
      <c r="I117" s="286"/>
      <c r="J117" s="286"/>
      <c r="K117" s="286"/>
      <c r="L117" s="286"/>
      <c r="M117" s="286"/>
      <c r="N117" s="286"/>
      <c r="O117" s="286"/>
    </row>
    <row r="118" spans="1:15" ht="12.75" x14ac:dyDescent="0.2">
      <c r="A118" s="286"/>
      <c r="B118" s="286"/>
      <c r="C118" s="286"/>
      <c r="D118" s="286"/>
      <c r="E118" s="286"/>
      <c r="F118" s="286"/>
      <c r="G118" s="286"/>
      <c r="H118" s="286"/>
      <c r="I118" s="286"/>
      <c r="J118" s="286"/>
      <c r="K118" s="286"/>
      <c r="L118" s="286"/>
      <c r="M118" s="286"/>
      <c r="N118" s="286"/>
      <c r="O118" s="286"/>
    </row>
  </sheetData>
  <sheetProtection algorithmName="SHA-512" hashValue="dB4l6S/08CulaPOOOA/O+ywbuK1puFPVxd+j5kqMy0C60WkL3KqxRPk7cpYAoKGXRdXikdveKPfpGVrzWiqe3Q==" saltValue="zJgYHTdvXOOmjCMzsLMiNQ==" spinCount="100000" sheet="1" objects="1" scenarios="1" formatRows="0"/>
  <mergeCells count="34">
    <mergeCell ref="J45:O45"/>
    <mergeCell ref="A45:E45"/>
    <mergeCell ref="F45:I45"/>
    <mergeCell ref="A35:A37"/>
    <mergeCell ref="B35:B37"/>
    <mergeCell ref="A38:A40"/>
    <mergeCell ref="B38:B40"/>
    <mergeCell ref="A41:A43"/>
    <mergeCell ref="B41:B43"/>
    <mergeCell ref="A26:A28"/>
    <mergeCell ref="B26:B28"/>
    <mergeCell ref="A29:A31"/>
    <mergeCell ref="B29:B31"/>
    <mergeCell ref="A32:A34"/>
    <mergeCell ref="B32:B34"/>
    <mergeCell ref="A17:A19"/>
    <mergeCell ref="B17:B19"/>
    <mergeCell ref="A20:A22"/>
    <mergeCell ref="B20:B22"/>
    <mergeCell ref="A23:A25"/>
    <mergeCell ref="B23:B25"/>
    <mergeCell ref="A10:B10"/>
    <mergeCell ref="A11:B11"/>
    <mergeCell ref="C10:I10"/>
    <mergeCell ref="A9:O9"/>
    <mergeCell ref="J10:O10"/>
    <mergeCell ref="C11:O11"/>
    <mergeCell ref="O12:O13"/>
    <mergeCell ref="B14:B16"/>
    <mergeCell ref="A14:A16"/>
    <mergeCell ref="F12:H12"/>
    <mergeCell ref="I12:K12"/>
    <mergeCell ref="A12:E12"/>
    <mergeCell ref="L12:N12"/>
  </mergeCells>
  <dataValidations count="2">
    <dataValidation type="date" allowBlank="1" showInputMessage="1" showErrorMessage="1" promptTitle="DD/FF/AAAA" prompt="DD/FF/AAAA" sqref="F46:H46 F44:H44">
      <formula1>39448</formula1>
      <formula2>40178</formula2>
    </dataValidation>
    <dataValidation allowBlank="1" showInputMessage="1" showErrorMessage="1" promptTitle="DD/FF/AAAA" prompt="DD/FF/AAAA" sqref="F45:J45"/>
  </dataValidations>
  <pageMargins left="0.70866141732283472" right="0.70866141732283472" top="0.74803149606299213" bottom="0.74803149606299213" header="0.31496062992125984" footer="0.31496062992125984"/>
  <pageSetup paperSize="120" scale="33" orientation="landscape" r:id="rId1"/>
  <rowBreaks count="1" manualBreakCount="1">
    <brk id="3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M42"/>
  <sheetViews>
    <sheetView showGridLines="0" zoomScale="70" zoomScaleNormal="70" workbookViewId="0">
      <selection sqref="A1:D1"/>
    </sheetView>
  </sheetViews>
  <sheetFormatPr baseColWidth="10" defaultColWidth="11.5703125" defaultRowHeight="12.75" x14ac:dyDescent="0.2"/>
  <cols>
    <col min="1" max="1" width="11.5703125" style="38"/>
    <col min="2" max="2" width="40.85546875" style="38" customWidth="1"/>
    <col min="3" max="3" width="59.42578125" style="38" customWidth="1"/>
    <col min="4" max="4" width="49.7109375" style="38" customWidth="1"/>
    <col min="5" max="5" width="31.140625" style="38" hidden="1" customWidth="1"/>
    <col min="6" max="6" width="15.42578125" style="38" hidden="1" customWidth="1"/>
    <col min="7" max="12" width="11.5703125" style="38"/>
    <col min="13" max="13" width="25.28515625" style="397" hidden="1" customWidth="1"/>
    <col min="14" max="14" width="24.5703125" style="38" customWidth="1"/>
    <col min="15" max="15" width="21.7109375" style="38" bestFit="1" customWidth="1"/>
    <col min="16" max="16384" width="11.5703125" style="38"/>
  </cols>
  <sheetData>
    <row r="1" spans="1:13" ht="20.25" customHeight="1" thickBot="1" x14ac:dyDescent="0.25">
      <c r="A1" s="467" t="s">
        <v>89</v>
      </c>
      <c r="B1" s="467"/>
      <c r="C1" s="467"/>
      <c r="D1" s="467"/>
      <c r="M1" s="394" t="s">
        <v>73</v>
      </c>
    </row>
    <row r="2" spans="1:13" ht="17.25" customHeight="1" thickTop="1" thickBot="1" x14ac:dyDescent="0.25">
      <c r="A2" s="39" t="s">
        <v>90</v>
      </c>
      <c r="B2" s="40" t="s">
        <v>91</v>
      </c>
      <c r="C2" s="40" t="s">
        <v>92</v>
      </c>
      <c r="D2" s="41" t="s">
        <v>93</v>
      </c>
      <c r="F2" s="393" t="s">
        <v>300</v>
      </c>
      <c r="M2" s="395" t="s">
        <v>124</v>
      </c>
    </row>
    <row r="3" spans="1:13" ht="21" customHeight="1" thickBot="1" x14ac:dyDescent="0.25">
      <c r="A3" s="42">
        <v>1</v>
      </c>
      <c r="B3" s="43" t="s">
        <v>252</v>
      </c>
      <c r="C3" s="43" t="s">
        <v>75</v>
      </c>
      <c r="D3" s="44" t="s">
        <v>76</v>
      </c>
      <c r="E3" s="38" t="str">
        <f>A3&amp;" - "&amp;B3</f>
        <v xml:space="preserve">1 - Rara Vez </v>
      </c>
      <c r="F3" s="393">
        <v>0</v>
      </c>
      <c r="M3" s="395" t="s">
        <v>125</v>
      </c>
    </row>
    <row r="4" spans="1:13" ht="21" customHeight="1" thickBot="1" x14ac:dyDescent="0.25">
      <c r="A4" s="45">
        <v>2</v>
      </c>
      <c r="B4" s="46" t="s">
        <v>77</v>
      </c>
      <c r="C4" s="46" t="s">
        <v>78</v>
      </c>
      <c r="D4" s="47" t="s">
        <v>79</v>
      </c>
      <c r="E4" s="38" t="str">
        <f t="shared" ref="E4:E7" si="0">A4&amp;" - "&amp;B4</f>
        <v xml:space="preserve">2 - Improbable </v>
      </c>
      <c r="F4" s="393">
        <v>0</v>
      </c>
      <c r="M4" s="396" t="s">
        <v>126</v>
      </c>
    </row>
    <row r="5" spans="1:13" ht="21" customHeight="1" thickBot="1" x14ac:dyDescent="0.25">
      <c r="A5" s="42">
        <v>3</v>
      </c>
      <c r="B5" s="43" t="s">
        <v>80</v>
      </c>
      <c r="C5" s="43" t="s">
        <v>81</v>
      </c>
      <c r="D5" s="44" t="s">
        <v>82</v>
      </c>
      <c r="E5" s="38" t="str">
        <f t="shared" si="0"/>
        <v xml:space="preserve">3 - Posible  </v>
      </c>
      <c r="F5" s="393">
        <v>0</v>
      </c>
      <c r="M5" s="396" t="s">
        <v>12</v>
      </c>
    </row>
    <row r="6" spans="1:13" ht="21" customHeight="1" thickBot="1" x14ac:dyDescent="0.25">
      <c r="A6" s="45">
        <v>4</v>
      </c>
      <c r="B6" s="46" t="s">
        <v>83</v>
      </c>
      <c r="C6" s="46" t="s">
        <v>84</v>
      </c>
      <c r="D6" s="47" t="s">
        <v>85</v>
      </c>
      <c r="E6" s="38" t="str">
        <f t="shared" si="0"/>
        <v xml:space="preserve">4 - Probable </v>
      </c>
      <c r="F6" s="393">
        <v>1</v>
      </c>
    </row>
    <row r="7" spans="1:13" ht="21" customHeight="1" thickBot="1" x14ac:dyDescent="0.25">
      <c r="A7" s="48">
        <v>5</v>
      </c>
      <c r="B7" s="49" t="s">
        <v>86</v>
      </c>
      <c r="C7" s="49" t="s">
        <v>87</v>
      </c>
      <c r="D7" s="50" t="s">
        <v>88</v>
      </c>
      <c r="E7" s="38" t="str">
        <f t="shared" si="0"/>
        <v xml:space="preserve">5 - Casi Seguro </v>
      </c>
      <c r="F7" s="393">
        <v>1</v>
      </c>
      <c r="M7" s="398"/>
    </row>
    <row r="8" spans="1:13" ht="13.5" thickTop="1" x14ac:dyDescent="0.2">
      <c r="M8" s="398"/>
    </row>
    <row r="9" spans="1:13" x14ac:dyDescent="0.2">
      <c r="M9" s="398"/>
    </row>
    <row r="10" spans="1:13" ht="13.5" thickBot="1" x14ac:dyDescent="0.25">
      <c r="A10" s="468" t="s">
        <v>152</v>
      </c>
      <c r="B10" s="468"/>
      <c r="C10" s="468"/>
      <c r="D10" s="468"/>
      <c r="M10" s="398"/>
    </row>
    <row r="11" spans="1:13" x14ac:dyDescent="0.2">
      <c r="A11" s="51" t="s">
        <v>187</v>
      </c>
      <c r="B11" s="52" t="s">
        <v>174</v>
      </c>
      <c r="C11" s="52" t="s">
        <v>175</v>
      </c>
      <c r="D11" s="53" t="s">
        <v>176</v>
      </c>
      <c r="M11" s="398"/>
    </row>
    <row r="12" spans="1:13" ht="122.25" customHeight="1" x14ac:dyDescent="0.2">
      <c r="A12" s="54">
        <v>1</v>
      </c>
      <c r="B12" s="55" t="s">
        <v>96</v>
      </c>
      <c r="C12" s="56" t="s">
        <v>177</v>
      </c>
      <c r="D12" s="57" t="s">
        <v>178</v>
      </c>
      <c r="F12" s="38" t="str">
        <f>A12&amp;" - "&amp;B12</f>
        <v xml:space="preserve">1 - Insignificante </v>
      </c>
      <c r="M12" s="398"/>
    </row>
    <row r="13" spans="1:13" ht="119.25" customHeight="1" x14ac:dyDescent="0.2">
      <c r="A13" s="54">
        <v>2</v>
      </c>
      <c r="B13" s="55" t="s">
        <v>97</v>
      </c>
      <c r="C13" s="56" t="s">
        <v>179</v>
      </c>
      <c r="D13" s="57" t="s">
        <v>180</v>
      </c>
      <c r="F13" s="38" t="str">
        <f>A13&amp;" - "&amp;B13</f>
        <v xml:space="preserve">2 - Menor </v>
      </c>
      <c r="M13" s="398"/>
    </row>
    <row r="14" spans="1:13" ht="174.75" customHeight="1" x14ac:dyDescent="0.2">
      <c r="A14" s="54">
        <v>3</v>
      </c>
      <c r="B14" s="55" t="s">
        <v>98</v>
      </c>
      <c r="C14" s="56" t="s">
        <v>181</v>
      </c>
      <c r="D14" s="57" t="s">
        <v>182</v>
      </c>
      <c r="F14" s="38" t="str">
        <f>A14&amp;" - "&amp;B14</f>
        <v xml:space="preserve">3 - Moderado </v>
      </c>
      <c r="M14" s="398"/>
    </row>
    <row r="15" spans="1:13" ht="149.25" customHeight="1" x14ac:dyDescent="0.2">
      <c r="A15" s="54">
        <v>4</v>
      </c>
      <c r="B15" s="55" t="s">
        <v>99</v>
      </c>
      <c r="C15" s="56" t="s">
        <v>183</v>
      </c>
      <c r="D15" s="57" t="s">
        <v>184</v>
      </c>
      <c r="F15" s="38" t="str">
        <f>A15&amp;" - "&amp;B15</f>
        <v xml:space="preserve">4 - Mayor  </v>
      </c>
      <c r="M15" s="398"/>
    </row>
    <row r="16" spans="1:13" ht="144" customHeight="1" thickBot="1" x14ac:dyDescent="0.25">
      <c r="A16" s="58">
        <v>5</v>
      </c>
      <c r="B16" s="59" t="s">
        <v>100</v>
      </c>
      <c r="C16" s="60" t="s">
        <v>185</v>
      </c>
      <c r="D16" s="61" t="s">
        <v>186</v>
      </c>
      <c r="F16" s="38" t="str">
        <f>A16&amp;" - "&amp;B16</f>
        <v xml:space="preserve">5 - Catastrófico  </v>
      </c>
      <c r="M16" s="398"/>
    </row>
    <row r="17" spans="1:13" x14ac:dyDescent="0.2">
      <c r="M17" s="398"/>
    </row>
    <row r="18" spans="1:13" x14ac:dyDescent="0.2">
      <c r="M18" s="398"/>
    </row>
    <row r="19" spans="1:13" x14ac:dyDescent="0.2">
      <c r="M19" s="398"/>
    </row>
    <row r="20" spans="1:13" x14ac:dyDescent="0.2">
      <c r="M20" s="398"/>
    </row>
    <row r="22" spans="1:13" x14ac:dyDescent="0.2">
      <c r="A22" s="62" t="s">
        <v>90</v>
      </c>
      <c r="B22" s="62" t="s">
        <v>108</v>
      </c>
      <c r="C22" s="62" t="s">
        <v>73</v>
      </c>
    </row>
    <row r="23" spans="1:13" x14ac:dyDescent="0.2">
      <c r="A23" s="63">
        <v>1</v>
      </c>
      <c r="B23" s="63" t="s">
        <v>103</v>
      </c>
      <c r="C23" s="64" t="s">
        <v>124</v>
      </c>
      <c r="D23" s="38" t="str">
        <f>C23&amp;" - " &amp;A23&amp;" - " &amp;B23</f>
        <v xml:space="preserve">Confid. En la Información - 1 - Personal </v>
      </c>
      <c r="E23" s="38" t="str">
        <f>C23&amp;$F$12</f>
        <v xml:space="preserve">Confid. En la Información1 - Insignificante </v>
      </c>
      <c r="M23" s="38"/>
    </row>
    <row r="24" spans="1:13" x14ac:dyDescent="0.2">
      <c r="A24" s="65">
        <v>2</v>
      </c>
      <c r="B24" s="65" t="s">
        <v>104</v>
      </c>
      <c r="C24" s="64" t="s">
        <v>124</v>
      </c>
      <c r="D24" s="38" t="str">
        <f t="shared" ref="D24:D42" si="1">C24&amp;" - " &amp;A24&amp;" - " &amp;B24</f>
        <v xml:space="preserve">Confid. En la Información - 2 - Grupo de Trabajo </v>
      </c>
      <c r="E24" s="38" t="str">
        <f>C24&amp;$F$13</f>
        <v xml:space="preserve">Confid. En la Información2 - Menor </v>
      </c>
      <c r="M24" s="38"/>
    </row>
    <row r="25" spans="1:13" x14ac:dyDescent="0.2">
      <c r="A25" s="63">
        <v>3</v>
      </c>
      <c r="B25" s="63" t="s">
        <v>105</v>
      </c>
      <c r="C25" s="64" t="s">
        <v>124</v>
      </c>
      <c r="D25" s="38" t="str">
        <f t="shared" si="1"/>
        <v xml:space="preserve">Confid. En la Información - 3 - Relativa al Proceso </v>
      </c>
      <c r="E25" s="38" t="str">
        <f>C25&amp;$F$14</f>
        <v xml:space="preserve">Confid. En la Información3 - Moderado </v>
      </c>
      <c r="M25" s="38"/>
    </row>
    <row r="26" spans="1:13" x14ac:dyDescent="0.2">
      <c r="A26" s="65">
        <v>4</v>
      </c>
      <c r="B26" s="65" t="s">
        <v>106</v>
      </c>
      <c r="C26" s="64" t="s">
        <v>124</v>
      </c>
      <c r="D26" s="38" t="str">
        <f t="shared" si="1"/>
        <v xml:space="preserve">Confid. En la Información - 4 - Institucional </v>
      </c>
      <c r="E26" s="38" t="str">
        <f>C26&amp;$F$15</f>
        <v xml:space="preserve">Confid. En la Información4 - Mayor  </v>
      </c>
      <c r="M26" s="38"/>
    </row>
    <row r="27" spans="1:13" x14ac:dyDescent="0.2">
      <c r="A27" s="63">
        <v>5</v>
      </c>
      <c r="B27" s="63" t="s">
        <v>107</v>
      </c>
      <c r="C27" s="64" t="s">
        <v>124</v>
      </c>
      <c r="D27" s="38" t="str">
        <f t="shared" si="1"/>
        <v xml:space="preserve">Confid. En la Información - 5 - Estratégica </v>
      </c>
      <c r="E27" s="38" t="str">
        <f>C27&amp;$F$16</f>
        <v xml:space="preserve">Confid. En la Información5 - Catastrófico  </v>
      </c>
      <c r="M27" s="38"/>
    </row>
    <row r="28" spans="1:13" x14ac:dyDescent="0.2">
      <c r="A28" s="63">
        <v>1</v>
      </c>
      <c r="B28" s="63" t="s">
        <v>109</v>
      </c>
      <c r="C28" s="64" t="s">
        <v>125</v>
      </c>
      <c r="D28" s="38" t="str">
        <f t="shared" si="1"/>
        <v xml:space="preserve">Credibilidad o Imagen - 1 - Grupo de Funcionarios </v>
      </c>
      <c r="E28" s="38" t="str">
        <f>C28&amp;$F$12</f>
        <v xml:space="preserve">Credibilidad o Imagen1 - Insignificante </v>
      </c>
      <c r="M28" s="38"/>
    </row>
    <row r="29" spans="1:13" x14ac:dyDescent="0.2">
      <c r="A29" s="65">
        <v>2</v>
      </c>
      <c r="B29" s="65" t="s">
        <v>110</v>
      </c>
      <c r="C29" s="64" t="s">
        <v>125</v>
      </c>
      <c r="D29" s="38" t="str">
        <f t="shared" si="1"/>
        <v xml:space="preserve">Credibilidad o Imagen - 2 - Todos los funcionarios </v>
      </c>
      <c r="E29" s="38" t="str">
        <f>C29&amp;$F$13</f>
        <v xml:space="preserve">Credibilidad o Imagen2 - Menor </v>
      </c>
      <c r="M29" s="38"/>
    </row>
    <row r="30" spans="1:13" x14ac:dyDescent="0.2">
      <c r="A30" s="63">
        <v>3</v>
      </c>
      <c r="B30" s="63" t="s">
        <v>111</v>
      </c>
      <c r="C30" s="64" t="s">
        <v>125</v>
      </c>
      <c r="D30" s="38" t="str">
        <f t="shared" si="1"/>
        <v xml:space="preserve">Credibilidad o Imagen - 3 - Usuarios Ciudad </v>
      </c>
      <c r="E30" s="38" t="str">
        <f>C30&amp;$F$14</f>
        <v xml:space="preserve">Credibilidad o Imagen3 - Moderado </v>
      </c>
      <c r="M30" s="38"/>
    </row>
    <row r="31" spans="1:13" x14ac:dyDescent="0.2">
      <c r="A31" s="65">
        <v>4</v>
      </c>
      <c r="B31" s="65" t="s">
        <v>112</v>
      </c>
      <c r="C31" s="64" t="s">
        <v>125</v>
      </c>
      <c r="D31" s="38" t="str">
        <f t="shared" si="1"/>
        <v xml:space="preserve">Credibilidad o Imagen - 4 - Usuarios Región </v>
      </c>
      <c r="E31" s="38" t="str">
        <f>C31&amp;$F$15</f>
        <v xml:space="preserve">Credibilidad o Imagen4 - Mayor  </v>
      </c>
      <c r="M31" s="38"/>
    </row>
    <row r="32" spans="1:13" x14ac:dyDescent="0.2">
      <c r="A32" s="63">
        <v>5</v>
      </c>
      <c r="B32" s="63" t="s">
        <v>113</v>
      </c>
      <c r="C32" s="64" t="s">
        <v>125</v>
      </c>
      <c r="D32" s="38" t="str">
        <f t="shared" si="1"/>
        <v xml:space="preserve">Credibilidad o Imagen - 5 - Usuarios País </v>
      </c>
      <c r="E32" s="38" t="str">
        <f>C32&amp;$F$16</f>
        <v xml:space="preserve">Credibilidad o Imagen5 - Catastrófico  </v>
      </c>
      <c r="M32" s="38"/>
    </row>
    <row r="33" spans="1:13" x14ac:dyDescent="0.2">
      <c r="A33" s="63">
        <v>1</v>
      </c>
      <c r="B33" s="63" t="s">
        <v>114</v>
      </c>
      <c r="C33" s="66" t="s">
        <v>126</v>
      </c>
      <c r="D33" s="38" t="str">
        <f t="shared" si="1"/>
        <v xml:space="preserve">Legal - 1 - Multas </v>
      </c>
      <c r="E33" s="38" t="str">
        <f>C33&amp;$F$12</f>
        <v xml:space="preserve">Legal1 - Insignificante </v>
      </c>
      <c r="M33" s="38"/>
    </row>
    <row r="34" spans="1:13" x14ac:dyDescent="0.2">
      <c r="A34" s="65">
        <v>2</v>
      </c>
      <c r="B34" s="65" t="s">
        <v>115</v>
      </c>
      <c r="C34" s="66" t="s">
        <v>126</v>
      </c>
      <c r="D34" s="38" t="str">
        <f t="shared" si="1"/>
        <v xml:space="preserve">Legal - 2 - Demandas </v>
      </c>
      <c r="E34" s="38" t="str">
        <f>C34&amp;$F$13</f>
        <v xml:space="preserve">Legal2 - Menor </v>
      </c>
      <c r="M34" s="38"/>
    </row>
    <row r="35" spans="1:13" x14ac:dyDescent="0.2">
      <c r="A35" s="63">
        <v>3</v>
      </c>
      <c r="B35" s="63" t="s">
        <v>116</v>
      </c>
      <c r="C35" s="66" t="s">
        <v>126</v>
      </c>
      <c r="D35" s="38" t="str">
        <f t="shared" si="1"/>
        <v xml:space="preserve">Legal - 3 - Investigación Disciplinaria </v>
      </c>
      <c r="E35" s="38" t="str">
        <f>C35&amp;$F$14</f>
        <v xml:space="preserve">Legal3 - Moderado </v>
      </c>
      <c r="M35" s="38"/>
    </row>
    <row r="36" spans="1:13" x14ac:dyDescent="0.2">
      <c r="A36" s="65">
        <v>4</v>
      </c>
      <c r="B36" s="65" t="s">
        <v>117</v>
      </c>
      <c r="C36" s="66" t="s">
        <v>126</v>
      </c>
      <c r="D36" s="38" t="str">
        <f t="shared" si="1"/>
        <v xml:space="preserve">Legal - 4 - Investigación Fiscal </v>
      </c>
      <c r="E36" s="38" t="str">
        <f>C36&amp;$F$15</f>
        <v xml:space="preserve">Legal4 - Mayor  </v>
      </c>
      <c r="M36" s="38"/>
    </row>
    <row r="37" spans="1:13" x14ac:dyDescent="0.2">
      <c r="A37" s="63">
        <v>5</v>
      </c>
      <c r="B37" s="63" t="s">
        <v>118</v>
      </c>
      <c r="C37" s="66" t="s">
        <v>126</v>
      </c>
      <c r="D37" s="38" t="str">
        <f t="shared" si="1"/>
        <v xml:space="preserve">Legal - 5 - Intervención – Sanción </v>
      </c>
      <c r="E37" s="38" t="str">
        <f>C37&amp;$F$16</f>
        <v xml:space="preserve">Legal5 - Catastrófico  </v>
      </c>
      <c r="M37" s="38"/>
    </row>
    <row r="38" spans="1:13" x14ac:dyDescent="0.2">
      <c r="A38" s="63">
        <v>1</v>
      </c>
      <c r="B38" s="63" t="s">
        <v>119</v>
      </c>
      <c r="C38" s="66" t="s">
        <v>12</v>
      </c>
      <c r="D38" s="38" t="str">
        <f t="shared" si="1"/>
        <v xml:space="preserve">Operativo - 1 - Ajustes a una actividad concreta </v>
      </c>
      <c r="E38" s="38" t="str">
        <f>C38&amp;$F$12</f>
        <v xml:space="preserve">Operativo1 - Insignificante </v>
      </c>
    </row>
    <row r="39" spans="1:13" x14ac:dyDescent="0.2">
      <c r="A39" s="65">
        <v>2</v>
      </c>
      <c r="B39" s="65" t="s">
        <v>120</v>
      </c>
      <c r="C39" s="66" t="s">
        <v>12</v>
      </c>
      <c r="D39" s="38" t="str">
        <f t="shared" si="1"/>
        <v xml:space="preserve">Operativo - 2 - Cambios en Procedimientos </v>
      </c>
      <c r="E39" s="38" t="str">
        <f>C39&amp;$F$13</f>
        <v xml:space="preserve">Operativo2 - Menor </v>
      </c>
    </row>
    <row r="40" spans="1:13" x14ac:dyDescent="0.2">
      <c r="A40" s="63">
        <v>3</v>
      </c>
      <c r="B40" s="63" t="s">
        <v>121</v>
      </c>
      <c r="C40" s="66" t="s">
        <v>12</v>
      </c>
      <c r="D40" s="38" t="str">
        <f t="shared" si="1"/>
        <v xml:space="preserve">Operativo - 3 - Cambios en la interacción de los procesos </v>
      </c>
      <c r="E40" s="38" t="str">
        <f>C40&amp;$F$14</f>
        <v xml:space="preserve">Operativo3 - Moderado </v>
      </c>
    </row>
    <row r="41" spans="1:13" x14ac:dyDescent="0.2">
      <c r="A41" s="65">
        <v>4</v>
      </c>
      <c r="B41" s="65" t="s">
        <v>122</v>
      </c>
      <c r="C41" s="66" t="s">
        <v>12</v>
      </c>
      <c r="D41" s="38" t="str">
        <f t="shared" si="1"/>
        <v xml:space="preserve">Operativo - 4 - Intermitencia en el Servicio </v>
      </c>
      <c r="E41" s="38" t="str">
        <f>C41&amp;$F$15</f>
        <v xml:space="preserve">Operativo4 - Mayor  </v>
      </c>
    </row>
    <row r="42" spans="1:13" x14ac:dyDescent="0.2">
      <c r="A42" s="63">
        <v>5</v>
      </c>
      <c r="B42" s="63" t="s">
        <v>123</v>
      </c>
      <c r="C42" s="66" t="s">
        <v>12</v>
      </c>
      <c r="D42" s="38" t="str">
        <f t="shared" si="1"/>
        <v xml:space="preserve">Operativo - 5 - Paro Total del Proceso </v>
      </c>
      <c r="E42" s="38" t="str">
        <f>C42&amp;$F$16</f>
        <v xml:space="preserve">Operativo5 - Catastrófico  </v>
      </c>
    </row>
  </sheetData>
  <sheetProtection password="8DF7" sheet="1" objects="1" scenarios="1"/>
  <autoFilter ref="A22:F42"/>
  <mergeCells count="2">
    <mergeCell ref="A1:D1"/>
    <mergeCell ref="A10:D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22"/>
  <sheetViews>
    <sheetView workbookViewId="0">
      <selection activeCell="C7" sqref="C7"/>
    </sheetView>
  </sheetViews>
  <sheetFormatPr baseColWidth="10" defaultRowHeight="12.75" x14ac:dyDescent="0.2"/>
  <cols>
    <col min="1" max="1" width="55.140625" style="431" bestFit="1" customWidth="1"/>
    <col min="2" max="2" width="11.42578125" style="431"/>
    <col min="3" max="3" width="28.5703125" style="431" bestFit="1" customWidth="1"/>
    <col min="4" max="4" width="11.42578125" style="431"/>
    <col min="5" max="5" width="22.42578125" style="431" bestFit="1" customWidth="1"/>
    <col min="6" max="6" width="54.85546875" style="431" customWidth="1"/>
    <col min="7" max="7" width="11.42578125" style="431"/>
    <col min="8" max="8" width="13.85546875" style="431" customWidth="1"/>
    <col min="9" max="16384" width="11.42578125" style="431"/>
  </cols>
  <sheetData>
    <row r="1" spans="1:10" x14ac:dyDescent="0.2">
      <c r="A1" s="430" t="s">
        <v>33</v>
      </c>
      <c r="C1" s="430" t="s">
        <v>34</v>
      </c>
      <c r="E1" s="471" t="s">
        <v>44</v>
      </c>
      <c r="F1" s="471"/>
      <c r="G1" s="430" t="s">
        <v>45</v>
      </c>
      <c r="J1" s="430" t="s">
        <v>66</v>
      </c>
    </row>
    <row r="2" spans="1:10" ht="38.25" x14ac:dyDescent="0.2">
      <c r="A2" s="431" t="s">
        <v>16</v>
      </c>
      <c r="C2" s="431" t="s">
        <v>35</v>
      </c>
      <c r="E2" s="432" t="s">
        <v>298</v>
      </c>
      <c r="F2" s="433" t="s">
        <v>290</v>
      </c>
      <c r="G2" s="431" t="s">
        <v>46</v>
      </c>
      <c r="J2" s="431" t="s">
        <v>51</v>
      </c>
    </row>
    <row r="3" spans="1:10" ht="24.75" customHeight="1" x14ac:dyDescent="0.2">
      <c r="A3" s="431" t="s">
        <v>17</v>
      </c>
      <c r="C3" s="434" t="s">
        <v>36</v>
      </c>
      <c r="E3" s="432" t="s">
        <v>293</v>
      </c>
      <c r="F3" s="433" t="s">
        <v>287</v>
      </c>
      <c r="G3" s="431" t="s">
        <v>47</v>
      </c>
      <c r="J3" s="431" t="s">
        <v>52</v>
      </c>
    </row>
    <row r="4" spans="1:10" ht="45" customHeight="1" x14ac:dyDescent="0.2">
      <c r="A4" s="431" t="s">
        <v>18</v>
      </c>
      <c r="C4" s="431" t="s">
        <v>37</v>
      </c>
      <c r="E4" s="432" t="s">
        <v>294</v>
      </c>
      <c r="F4" s="433" t="s">
        <v>291</v>
      </c>
      <c r="G4" s="431" t="s">
        <v>48</v>
      </c>
      <c r="J4" s="431" t="s">
        <v>53</v>
      </c>
    </row>
    <row r="5" spans="1:10" ht="48.75" customHeight="1" x14ac:dyDescent="0.2">
      <c r="A5" s="431" t="s">
        <v>19</v>
      </c>
      <c r="C5" s="431" t="s">
        <v>38</v>
      </c>
      <c r="E5" s="432" t="s">
        <v>295</v>
      </c>
      <c r="F5" s="433" t="s">
        <v>292</v>
      </c>
      <c r="G5" s="431" t="s">
        <v>49</v>
      </c>
      <c r="J5" s="431" t="s">
        <v>54</v>
      </c>
    </row>
    <row r="6" spans="1:10" ht="38.25" x14ac:dyDescent="0.2">
      <c r="A6" s="431" t="s">
        <v>20</v>
      </c>
      <c r="C6" s="431" t="s">
        <v>39</v>
      </c>
      <c r="E6" s="432" t="s">
        <v>296</v>
      </c>
      <c r="F6" s="433" t="s">
        <v>288</v>
      </c>
      <c r="G6" s="431" t="s">
        <v>50</v>
      </c>
      <c r="J6" s="431" t="s">
        <v>55</v>
      </c>
    </row>
    <row r="7" spans="1:10" ht="38.25" x14ac:dyDescent="0.2">
      <c r="A7" s="431" t="s">
        <v>21</v>
      </c>
      <c r="C7" s="431" t="s">
        <v>40</v>
      </c>
      <c r="E7" s="432" t="s">
        <v>297</v>
      </c>
      <c r="F7" s="433" t="s">
        <v>289</v>
      </c>
      <c r="J7" s="431" t="s">
        <v>56</v>
      </c>
    </row>
    <row r="8" spans="1:10" x14ac:dyDescent="0.2">
      <c r="A8" s="431" t="s">
        <v>22</v>
      </c>
      <c r="C8" s="431" t="s">
        <v>41</v>
      </c>
      <c r="J8" s="431" t="s">
        <v>57</v>
      </c>
    </row>
    <row r="9" spans="1:10" x14ac:dyDescent="0.2">
      <c r="A9" s="431" t="s">
        <v>23</v>
      </c>
      <c r="C9" s="431" t="s">
        <v>42</v>
      </c>
      <c r="J9" s="431" t="s">
        <v>58</v>
      </c>
    </row>
    <row r="10" spans="1:10" x14ac:dyDescent="0.2">
      <c r="A10" s="431" t="s">
        <v>24</v>
      </c>
      <c r="C10" s="431" t="s">
        <v>43</v>
      </c>
      <c r="E10" s="435" t="s">
        <v>188</v>
      </c>
      <c r="J10" s="431" t="s">
        <v>59</v>
      </c>
    </row>
    <row r="11" spans="1:10" x14ac:dyDescent="0.2">
      <c r="A11" s="431" t="s">
        <v>25</v>
      </c>
      <c r="E11" s="431" t="s">
        <v>189</v>
      </c>
      <c r="F11" s="469" t="s">
        <v>194</v>
      </c>
      <c r="G11" s="470"/>
      <c r="H11" s="470"/>
      <c r="J11" s="431" t="s">
        <v>60</v>
      </c>
    </row>
    <row r="12" spans="1:10" x14ac:dyDescent="0.2">
      <c r="A12" s="431" t="s">
        <v>26</v>
      </c>
      <c r="E12" s="431" t="s">
        <v>190</v>
      </c>
      <c r="F12" s="470" t="s">
        <v>195</v>
      </c>
      <c r="G12" s="470"/>
      <c r="H12" s="470"/>
      <c r="J12" s="431" t="s">
        <v>61</v>
      </c>
    </row>
    <row r="13" spans="1:10" x14ac:dyDescent="0.2">
      <c r="A13" s="431" t="s">
        <v>27</v>
      </c>
      <c r="J13" s="431" t="s">
        <v>62</v>
      </c>
    </row>
    <row r="14" spans="1:10" x14ac:dyDescent="0.2">
      <c r="A14" s="431" t="s">
        <v>28</v>
      </c>
      <c r="C14" s="430" t="s">
        <v>67</v>
      </c>
      <c r="J14" s="431" t="s">
        <v>63</v>
      </c>
    </row>
    <row r="15" spans="1:10" x14ac:dyDescent="0.2">
      <c r="A15" s="431" t="s">
        <v>29</v>
      </c>
      <c r="C15" s="431" t="s">
        <v>68</v>
      </c>
      <c r="E15" s="435" t="s">
        <v>191</v>
      </c>
      <c r="J15" s="431" t="s">
        <v>64</v>
      </c>
    </row>
    <row r="16" spans="1:10" x14ac:dyDescent="0.2">
      <c r="A16" s="431" t="s">
        <v>30</v>
      </c>
      <c r="C16" s="431" t="s">
        <v>69</v>
      </c>
      <c r="E16" s="431" t="s">
        <v>192</v>
      </c>
      <c r="F16" s="470" t="s">
        <v>196</v>
      </c>
      <c r="G16" s="470"/>
      <c r="H16" s="470"/>
      <c r="J16" s="431" t="s">
        <v>65</v>
      </c>
    </row>
    <row r="17" spans="1:8" x14ac:dyDescent="0.2">
      <c r="A17" s="431" t="s">
        <v>31</v>
      </c>
      <c r="C17" s="431" t="s">
        <v>70</v>
      </c>
      <c r="E17" s="431" t="s">
        <v>193</v>
      </c>
      <c r="F17" s="469" t="s">
        <v>197</v>
      </c>
      <c r="G17" s="470"/>
      <c r="H17" s="470"/>
    </row>
    <row r="18" spans="1:8" x14ac:dyDescent="0.2">
      <c r="A18" s="431" t="s">
        <v>32</v>
      </c>
    </row>
    <row r="20" spans="1:8" x14ac:dyDescent="0.2">
      <c r="E20" s="435" t="s">
        <v>206</v>
      </c>
    </row>
    <row r="21" spans="1:8" x14ac:dyDescent="0.2">
      <c r="E21" s="431" t="s">
        <v>0</v>
      </c>
    </row>
    <row r="22" spans="1:8" x14ac:dyDescent="0.2">
      <c r="E22" s="431" t="s">
        <v>207</v>
      </c>
    </row>
  </sheetData>
  <sheetProtection password="8DF7" sheet="1" objects="1" scenarios="1"/>
  <mergeCells count="5">
    <mergeCell ref="F11:H11"/>
    <mergeCell ref="F12:H12"/>
    <mergeCell ref="F16:H16"/>
    <mergeCell ref="F17:H17"/>
    <mergeCell ref="E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79998168889431442"/>
  </sheetPr>
  <dimension ref="A1:Z77"/>
  <sheetViews>
    <sheetView showFormulas="1" topLeftCell="E35" zoomScale="52" zoomScaleNormal="52" zoomScaleSheetLayoutView="44" workbookViewId="0">
      <selection activeCell="F41" sqref="F41:F45"/>
    </sheetView>
  </sheetViews>
  <sheetFormatPr baseColWidth="10" defaultColWidth="21.42578125" defaultRowHeight="12.75" x14ac:dyDescent="0.2"/>
  <cols>
    <col min="1" max="1" width="3.140625" style="81" customWidth="1"/>
    <col min="2" max="2" width="14.42578125" style="95" customWidth="1"/>
    <col min="3" max="3" width="31.5703125" style="95" customWidth="1"/>
    <col min="4" max="4" width="27.28515625" style="95" customWidth="1"/>
    <col min="5" max="5" width="13.28515625" style="95" customWidth="1"/>
    <col min="6" max="6" width="34.5703125" style="81" customWidth="1"/>
    <col min="7" max="7" width="24.42578125" style="81" customWidth="1"/>
    <col min="8" max="8" width="3.140625" style="81" customWidth="1"/>
    <col min="9" max="16384" width="21.42578125" style="81"/>
  </cols>
  <sheetData>
    <row r="1" spans="2:8" ht="23.25" customHeight="1" x14ac:dyDescent="0.2">
      <c r="B1" s="510"/>
      <c r="C1" s="511"/>
      <c r="D1" s="511"/>
      <c r="E1" s="511"/>
      <c r="F1" s="511"/>
      <c r="G1" s="512"/>
      <c r="H1" s="78"/>
    </row>
    <row r="2" spans="2:8" s="13" customFormat="1" ht="23.25" customHeight="1" x14ac:dyDescent="0.2">
      <c r="B2" s="513"/>
      <c r="C2" s="514"/>
      <c r="D2" s="514"/>
      <c r="E2" s="514"/>
      <c r="F2" s="514"/>
      <c r="G2" s="515"/>
      <c r="H2" s="70"/>
    </row>
    <row r="3" spans="2:8" s="13" customFormat="1" ht="23.25" customHeight="1" x14ac:dyDescent="0.2">
      <c r="B3" s="513"/>
      <c r="C3" s="514"/>
      <c r="D3" s="514"/>
      <c r="E3" s="514"/>
      <c r="F3" s="514"/>
      <c r="G3" s="515"/>
      <c r="H3" s="70"/>
    </row>
    <row r="4" spans="2:8" s="13" customFormat="1" ht="23.25" customHeight="1" x14ac:dyDescent="0.2">
      <c r="B4" s="513"/>
      <c r="C4" s="514"/>
      <c r="D4" s="514"/>
      <c r="E4" s="514"/>
      <c r="F4" s="514"/>
      <c r="G4" s="515"/>
      <c r="H4" s="70"/>
    </row>
    <row r="5" spans="2:8" s="13" customFormat="1" ht="23.25" customHeight="1" x14ac:dyDescent="0.2">
      <c r="B5" s="513"/>
      <c r="C5" s="514"/>
      <c r="D5" s="514"/>
      <c r="E5" s="514"/>
      <c r="F5" s="514"/>
      <c r="G5" s="515"/>
      <c r="H5" s="70"/>
    </row>
    <row r="6" spans="2:8" s="13" customFormat="1" ht="23.25" customHeight="1" x14ac:dyDescent="0.2">
      <c r="B6" s="513"/>
      <c r="C6" s="514"/>
      <c r="D6" s="514"/>
      <c r="E6" s="514"/>
      <c r="F6" s="514"/>
      <c r="G6" s="515"/>
      <c r="H6" s="70"/>
    </row>
    <row r="7" spans="2:8" s="13" customFormat="1" ht="23.25" customHeight="1" x14ac:dyDescent="0.2">
      <c r="B7" s="513"/>
      <c r="C7" s="514"/>
      <c r="D7" s="514"/>
      <c r="E7" s="514"/>
      <c r="F7" s="514"/>
      <c r="G7" s="515"/>
      <c r="H7" s="70"/>
    </row>
    <row r="8" spans="2:8" s="13" customFormat="1" ht="23.25" customHeight="1" thickBot="1" x14ac:dyDescent="0.25">
      <c r="B8" s="516"/>
      <c r="C8" s="517"/>
      <c r="D8" s="517"/>
      <c r="E8" s="517"/>
      <c r="F8" s="517"/>
      <c r="G8" s="518"/>
      <c r="H8" s="70"/>
    </row>
    <row r="9" spans="2:8" s="13" customFormat="1" ht="23.25" customHeight="1" x14ac:dyDescent="0.2">
      <c r="B9" s="523" t="s">
        <v>276</v>
      </c>
      <c r="C9" s="524"/>
      <c r="D9" s="524"/>
      <c r="E9" s="524"/>
      <c r="F9" s="524"/>
      <c r="G9" s="525"/>
      <c r="H9" s="70"/>
    </row>
    <row r="10" spans="2:8" s="13" customFormat="1" ht="23.25" customHeight="1" x14ac:dyDescent="0.2">
      <c r="B10" s="526"/>
      <c r="C10" s="527"/>
      <c r="D10" s="527"/>
      <c r="E10" s="527"/>
      <c r="F10" s="527"/>
      <c r="G10" s="528"/>
      <c r="H10" s="70"/>
    </row>
    <row r="11" spans="2:8" s="13" customFormat="1" ht="24.75" customHeight="1" thickBot="1" x14ac:dyDescent="0.25">
      <c r="B11" s="529"/>
      <c r="C11" s="530"/>
      <c r="D11" s="530"/>
      <c r="E11" s="530"/>
      <c r="F11" s="530"/>
      <c r="G11" s="531"/>
      <c r="H11" s="70"/>
    </row>
    <row r="12" spans="2:8" s="82" customFormat="1" ht="31.5" customHeight="1" x14ac:dyDescent="0.2">
      <c r="B12" s="534" t="s">
        <v>214</v>
      </c>
      <c r="C12" s="535"/>
      <c r="D12" s="539" t="s">
        <v>337</v>
      </c>
      <c r="E12" s="539"/>
      <c r="F12" s="539"/>
      <c r="G12" s="22" t="s">
        <v>387</v>
      </c>
    </row>
    <row r="13" spans="2:8" s="82" customFormat="1" ht="72.75" customHeight="1" thickBot="1" x14ac:dyDescent="0.25">
      <c r="B13" s="532" t="s">
        <v>274</v>
      </c>
      <c r="C13" s="533"/>
      <c r="D13" s="536"/>
      <c r="E13" s="537"/>
      <c r="F13" s="537"/>
      <c r="G13" s="538"/>
    </row>
    <row r="14" spans="2:8" s="82" customFormat="1" ht="21.6" customHeight="1" thickBot="1" x14ac:dyDescent="0.25">
      <c r="B14" s="494" t="s">
        <v>46</v>
      </c>
      <c r="C14" s="495"/>
      <c r="D14" s="495"/>
      <c r="E14" s="494" t="s">
        <v>208</v>
      </c>
      <c r="F14" s="495"/>
      <c r="G14" s="496"/>
    </row>
    <row r="15" spans="2:8" s="82" customFormat="1" ht="32.25" thickBot="1" x14ac:dyDescent="0.25">
      <c r="B15" s="83" t="s">
        <v>216</v>
      </c>
      <c r="C15" s="83" t="s">
        <v>217</v>
      </c>
      <c r="D15" s="351" t="s">
        <v>3</v>
      </c>
      <c r="E15" s="83" t="s">
        <v>1</v>
      </c>
      <c r="F15" s="85" t="s">
        <v>2</v>
      </c>
      <c r="G15" s="84" t="s">
        <v>10</v>
      </c>
    </row>
    <row r="16" spans="2:8" s="82" customFormat="1" ht="132.75" customHeight="1" x14ac:dyDescent="0.2">
      <c r="B16" s="25" t="s">
        <v>71</v>
      </c>
      <c r="C16" s="26" t="s">
        <v>227</v>
      </c>
      <c r="D16" s="340" t="s">
        <v>311</v>
      </c>
      <c r="E16" s="485" t="s">
        <v>312</v>
      </c>
      <c r="F16" s="519" t="s">
        <v>388</v>
      </c>
      <c r="G16" s="491" t="s">
        <v>316</v>
      </c>
    </row>
    <row r="17" spans="2:7" s="82" customFormat="1" ht="64.5" customHeight="1" x14ac:dyDescent="0.2">
      <c r="B17" s="21" t="s">
        <v>71</v>
      </c>
      <c r="C17" s="24" t="s">
        <v>225</v>
      </c>
      <c r="D17" s="341" t="s">
        <v>313</v>
      </c>
      <c r="E17" s="486"/>
      <c r="F17" s="497"/>
      <c r="G17" s="492"/>
    </row>
    <row r="18" spans="2:7" s="82" customFormat="1" ht="64.5" customHeight="1" x14ac:dyDescent="0.2">
      <c r="B18" s="339" t="s">
        <v>0</v>
      </c>
      <c r="C18" s="337" t="s">
        <v>231</v>
      </c>
      <c r="D18" s="341" t="s">
        <v>314</v>
      </c>
      <c r="E18" s="486"/>
      <c r="F18" s="497"/>
      <c r="G18" s="492"/>
    </row>
    <row r="19" spans="2:7" s="82" customFormat="1" ht="64.5" customHeight="1" x14ac:dyDescent="0.2">
      <c r="B19" s="339" t="s">
        <v>71</v>
      </c>
      <c r="C19" s="337" t="s">
        <v>225</v>
      </c>
      <c r="D19" s="341" t="s">
        <v>315</v>
      </c>
      <c r="E19" s="486"/>
      <c r="F19" s="497"/>
      <c r="G19" s="492"/>
    </row>
    <row r="20" spans="2:7" s="82" customFormat="1" ht="64.5" customHeight="1" thickBot="1" x14ac:dyDescent="0.25">
      <c r="B20" s="335"/>
      <c r="C20" s="336"/>
      <c r="D20" s="343"/>
      <c r="E20" s="486"/>
      <c r="F20" s="497"/>
      <c r="G20" s="492"/>
    </row>
    <row r="21" spans="2:7" s="82" customFormat="1" ht="64.5" customHeight="1" x14ac:dyDescent="0.2">
      <c r="B21" s="25" t="s">
        <v>72</v>
      </c>
      <c r="C21" s="344" t="s">
        <v>221</v>
      </c>
      <c r="D21" s="340" t="s">
        <v>402</v>
      </c>
      <c r="E21" s="485" t="s">
        <v>318</v>
      </c>
      <c r="F21" s="519" t="s">
        <v>403</v>
      </c>
      <c r="G21" s="491" t="s">
        <v>319</v>
      </c>
    </row>
    <row r="22" spans="2:7" s="82" customFormat="1" ht="64.5" customHeight="1" x14ac:dyDescent="0.2">
      <c r="B22" s="339" t="s">
        <v>71</v>
      </c>
      <c r="C22" s="337" t="s">
        <v>225</v>
      </c>
      <c r="D22" s="341" t="s">
        <v>317</v>
      </c>
      <c r="E22" s="486"/>
      <c r="F22" s="497"/>
      <c r="G22" s="492"/>
    </row>
    <row r="23" spans="2:7" s="82" customFormat="1" ht="64.5" customHeight="1" x14ac:dyDescent="0.2">
      <c r="B23" s="339"/>
      <c r="C23" s="337"/>
      <c r="D23" s="455"/>
      <c r="E23" s="486"/>
      <c r="F23" s="497"/>
      <c r="G23" s="492"/>
    </row>
    <row r="24" spans="2:7" s="82" customFormat="1" ht="64.5" customHeight="1" x14ac:dyDescent="0.2">
      <c r="B24" s="339"/>
      <c r="C24" s="337"/>
      <c r="D24" s="454"/>
      <c r="E24" s="486"/>
      <c r="F24" s="497"/>
      <c r="G24" s="492"/>
    </row>
    <row r="25" spans="2:7" s="82" customFormat="1" ht="64.5" customHeight="1" thickBot="1" x14ac:dyDescent="0.25">
      <c r="B25" s="349"/>
      <c r="C25" s="350"/>
      <c r="D25" s="343"/>
      <c r="E25" s="486"/>
      <c r="F25" s="497"/>
      <c r="G25" s="492"/>
    </row>
    <row r="26" spans="2:7" s="82" customFormat="1" ht="64.5" customHeight="1" x14ac:dyDescent="0.2">
      <c r="B26" s="25" t="s">
        <v>0</v>
      </c>
      <c r="C26" s="344" t="s">
        <v>234</v>
      </c>
      <c r="D26" s="345" t="s">
        <v>320</v>
      </c>
      <c r="E26" s="498" t="s">
        <v>321</v>
      </c>
      <c r="F26" s="481" t="s">
        <v>322</v>
      </c>
      <c r="G26" s="478" t="s">
        <v>323</v>
      </c>
    </row>
    <row r="27" spans="2:7" s="82" customFormat="1" ht="64.5" customHeight="1" x14ac:dyDescent="0.2">
      <c r="B27" s="339" t="s">
        <v>0</v>
      </c>
      <c r="C27" s="337" t="s">
        <v>235</v>
      </c>
      <c r="D27" s="338" t="s">
        <v>324</v>
      </c>
      <c r="E27" s="499"/>
      <c r="F27" s="482"/>
      <c r="G27" s="479"/>
    </row>
    <row r="28" spans="2:7" s="82" customFormat="1" ht="64.5" customHeight="1" x14ac:dyDescent="0.2">
      <c r="B28" s="339" t="s">
        <v>0</v>
      </c>
      <c r="C28" s="337" t="s">
        <v>231</v>
      </c>
      <c r="D28" s="338" t="s">
        <v>324</v>
      </c>
      <c r="E28" s="499"/>
      <c r="F28" s="482"/>
      <c r="G28" s="479"/>
    </row>
    <row r="29" spans="2:7" s="82" customFormat="1" ht="64.5" customHeight="1" x14ac:dyDescent="0.2">
      <c r="B29" s="339"/>
      <c r="C29" s="337"/>
      <c r="D29" s="338"/>
      <c r="E29" s="499"/>
      <c r="F29" s="482"/>
      <c r="G29" s="479"/>
    </row>
    <row r="30" spans="2:7" s="82" customFormat="1" ht="64.5" customHeight="1" thickBot="1" x14ac:dyDescent="0.25">
      <c r="B30" s="346"/>
      <c r="C30" s="347"/>
      <c r="D30" s="348"/>
      <c r="E30" s="500"/>
      <c r="F30" s="483"/>
      <c r="G30" s="484"/>
    </row>
    <row r="31" spans="2:7" s="82" customFormat="1" ht="64.5" customHeight="1" x14ac:dyDescent="0.2">
      <c r="B31" s="21" t="s">
        <v>71</v>
      </c>
      <c r="C31" s="353" t="s">
        <v>225</v>
      </c>
      <c r="D31" s="352" t="s">
        <v>325</v>
      </c>
      <c r="E31" s="486" t="s">
        <v>326</v>
      </c>
      <c r="F31" s="497" t="s">
        <v>327</v>
      </c>
      <c r="G31" s="492" t="s">
        <v>328</v>
      </c>
    </row>
    <row r="32" spans="2:7" s="82" customFormat="1" ht="64.5" customHeight="1" x14ac:dyDescent="0.2">
      <c r="B32" s="339" t="s">
        <v>71</v>
      </c>
      <c r="C32" s="337" t="s">
        <v>228</v>
      </c>
      <c r="D32" s="341" t="s">
        <v>329</v>
      </c>
      <c r="E32" s="486"/>
      <c r="F32" s="497"/>
      <c r="G32" s="492"/>
    </row>
    <row r="33" spans="2:7" s="82" customFormat="1" ht="64.5" customHeight="1" x14ac:dyDescent="0.2">
      <c r="B33" s="339" t="s">
        <v>0</v>
      </c>
      <c r="C33" s="337" t="s">
        <v>234</v>
      </c>
      <c r="D33" s="341" t="s">
        <v>329</v>
      </c>
      <c r="E33" s="486"/>
      <c r="F33" s="497"/>
      <c r="G33" s="492"/>
    </row>
    <row r="34" spans="2:7" s="82" customFormat="1" ht="64.5" customHeight="1" x14ac:dyDescent="0.2">
      <c r="B34" s="339" t="s">
        <v>0</v>
      </c>
      <c r="C34" s="337" t="s">
        <v>234</v>
      </c>
      <c r="D34" s="341" t="s">
        <v>330</v>
      </c>
      <c r="E34" s="486"/>
      <c r="F34" s="497"/>
      <c r="G34" s="492"/>
    </row>
    <row r="35" spans="2:7" s="82" customFormat="1" ht="64.5" customHeight="1" thickBot="1" x14ac:dyDescent="0.25">
      <c r="B35" s="349"/>
      <c r="C35" s="350"/>
      <c r="D35" s="343"/>
      <c r="E35" s="486"/>
      <c r="F35" s="497"/>
      <c r="G35" s="492"/>
    </row>
    <row r="36" spans="2:7" s="82" customFormat="1" ht="64.5" customHeight="1" x14ac:dyDescent="0.2">
      <c r="B36" s="25" t="s">
        <v>71</v>
      </c>
      <c r="C36" s="344" t="s">
        <v>225</v>
      </c>
      <c r="D36" s="340" t="s">
        <v>331</v>
      </c>
      <c r="E36" s="485" t="s">
        <v>332</v>
      </c>
      <c r="F36" s="488" t="s">
        <v>333</v>
      </c>
      <c r="G36" s="491" t="s">
        <v>334</v>
      </c>
    </row>
    <row r="37" spans="2:7" s="82" customFormat="1" ht="64.5" customHeight="1" x14ac:dyDescent="0.2">
      <c r="B37" s="339" t="s">
        <v>0</v>
      </c>
      <c r="C37" s="337" t="s">
        <v>234</v>
      </c>
      <c r="D37" s="341" t="s">
        <v>335</v>
      </c>
      <c r="E37" s="486"/>
      <c r="F37" s="489"/>
      <c r="G37" s="492"/>
    </row>
    <row r="38" spans="2:7" s="82" customFormat="1" ht="64.5" customHeight="1" x14ac:dyDescent="0.2">
      <c r="B38" s="339" t="s">
        <v>0</v>
      </c>
      <c r="C38" s="337" t="s">
        <v>233</v>
      </c>
      <c r="D38" s="341" t="s">
        <v>336</v>
      </c>
      <c r="E38" s="486"/>
      <c r="F38" s="489"/>
      <c r="G38" s="492"/>
    </row>
    <row r="39" spans="2:7" s="82" customFormat="1" ht="64.5" customHeight="1" x14ac:dyDescent="0.2">
      <c r="B39" s="339"/>
      <c r="C39" s="337"/>
      <c r="D39" s="341"/>
      <c r="E39" s="486"/>
      <c r="F39" s="489"/>
      <c r="G39" s="492"/>
    </row>
    <row r="40" spans="2:7" s="82" customFormat="1" ht="64.5" customHeight="1" thickBot="1" x14ac:dyDescent="0.25">
      <c r="B40" s="349"/>
      <c r="C40" s="350"/>
      <c r="D40" s="343"/>
      <c r="E40" s="486"/>
      <c r="F40" s="489"/>
      <c r="G40" s="492"/>
    </row>
    <row r="41" spans="2:7" s="82" customFormat="1" ht="64.5" customHeight="1" x14ac:dyDescent="0.2">
      <c r="B41" s="25" t="s">
        <v>72</v>
      </c>
      <c r="C41" s="344" t="s">
        <v>218</v>
      </c>
      <c r="D41" s="345" t="s">
        <v>402</v>
      </c>
      <c r="E41" s="498" t="s">
        <v>404</v>
      </c>
      <c r="F41" s="481" t="s">
        <v>405</v>
      </c>
      <c r="G41" s="478" t="s">
        <v>406</v>
      </c>
    </row>
    <row r="42" spans="2:7" s="82" customFormat="1" ht="64.5" customHeight="1" x14ac:dyDescent="0.2">
      <c r="B42" s="339" t="s">
        <v>72</v>
      </c>
      <c r="C42" s="337" t="s">
        <v>236</v>
      </c>
      <c r="D42" s="338" t="s">
        <v>402</v>
      </c>
      <c r="E42" s="499"/>
      <c r="F42" s="482"/>
      <c r="G42" s="479"/>
    </row>
    <row r="43" spans="2:7" s="82" customFormat="1" ht="64.5" customHeight="1" x14ac:dyDescent="0.2">
      <c r="B43" s="339" t="s">
        <v>71</v>
      </c>
      <c r="C43" s="337" t="s">
        <v>224</v>
      </c>
      <c r="D43" s="338" t="s">
        <v>402</v>
      </c>
      <c r="E43" s="499"/>
      <c r="F43" s="482"/>
      <c r="G43" s="479"/>
    </row>
    <row r="44" spans="2:7" s="82" customFormat="1" ht="64.5" customHeight="1" x14ac:dyDescent="0.2">
      <c r="B44" s="339"/>
      <c r="C44" s="337"/>
      <c r="D44" s="341"/>
      <c r="E44" s="499"/>
      <c r="F44" s="482"/>
      <c r="G44" s="479"/>
    </row>
    <row r="45" spans="2:7" s="82" customFormat="1" ht="64.5" customHeight="1" thickBot="1" x14ac:dyDescent="0.25">
      <c r="B45" s="349"/>
      <c r="C45" s="350"/>
      <c r="D45" s="343"/>
      <c r="E45" s="500"/>
      <c r="F45" s="483"/>
      <c r="G45" s="484"/>
    </row>
    <row r="46" spans="2:7" s="82" customFormat="1" ht="64.5" customHeight="1" x14ac:dyDescent="0.2">
      <c r="B46" s="25"/>
      <c r="C46" s="344"/>
      <c r="D46" s="340"/>
      <c r="E46" s="472"/>
      <c r="F46" s="475"/>
      <c r="G46" s="478"/>
    </row>
    <row r="47" spans="2:7" s="82" customFormat="1" ht="64.5" customHeight="1" x14ac:dyDescent="0.2">
      <c r="B47" s="339"/>
      <c r="C47" s="337"/>
      <c r="D47" s="341"/>
      <c r="E47" s="473"/>
      <c r="F47" s="476"/>
      <c r="G47" s="479"/>
    </row>
    <row r="48" spans="2:7" s="82" customFormat="1" ht="64.5" customHeight="1" x14ac:dyDescent="0.2">
      <c r="B48" s="339"/>
      <c r="C48" s="337"/>
      <c r="D48" s="341"/>
      <c r="E48" s="473"/>
      <c r="F48" s="476"/>
      <c r="G48" s="479"/>
    </row>
    <row r="49" spans="2:7" s="82" customFormat="1" ht="64.5" customHeight="1" x14ac:dyDescent="0.2">
      <c r="B49" s="339"/>
      <c r="C49" s="337"/>
      <c r="D49" s="341"/>
      <c r="E49" s="473"/>
      <c r="F49" s="476"/>
      <c r="G49" s="479"/>
    </row>
    <row r="50" spans="2:7" s="82" customFormat="1" ht="64.5" customHeight="1" thickBot="1" x14ac:dyDescent="0.25">
      <c r="B50" s="349"/>
      <c r="C50" s="350"/>
      <c r="D50" s="343"/>
      <c r="E50" s="474"/>
      <c r="F50" s="477"/>
      <c r="G50" s="480"/>
    </row>
    <row r="51" spans="2:7" s="82" customFormat="1" ht="64.5" customHeight="1" x14ac:dyDescent="0.2">
      <c r="B51" s="25"/>
      <c r="C51" s="344"/>
      <c r="D51" s="340"/>
      <c r="E51" s="472"/>
      <c r="F51" s="475"/>
      <c r="G51" s="478"/>
    </row>
    <row r="52" spans="2:7" s="82" customFormat="1" ht="64.5" customHeight="1" x14ac:dyDescent="0.2">
      <c r="B52" s="339"/>
      <c r="C52" s="337"/>
      <c r="D52" s="341"/>
      <c r="E52" s="473"/>
      <c r="F52" s="476"/>
      <c r="G52" s="479"/>
    </row>
    <row r="53" spans="2:7" s="82" customFormat="1" ht="64.5" customHeight="1" x14ac:dyDescent="0.2">
      <c r="B53" s="339"/>
      <c r="C53" s="337"/>
      <c r="D53" s="341"/>
      <c r="E53" s="473"/>
      <c r="F53" s="476"/>
      <c r="G53" s="479"/>
    </row>
    <row r="54" spans="2:7" s="82" customFormat="1" ht="64.5" customHeight="1" x14ac:dyDescent="0.2">
      <c r="B54" s="339"/>
      <c r="C54" s="337"/>
      <c r="D54" s="341"/>
      <c r="E54" s="473"/>
      <c r="F54" s="476"/>
      <c r="G54" s="479"/>
    </row>
    <row r="55" spans="2:7" s="82" customFormat="1" ht="64.5" customHeight="1" thickBot="1" x14ac:dyDescent="0.25">
      <c r="B55" s="349"/>
      <c r="C55" s="350"/>
      <c r="D55" s="343"/>
      <c r="E55" s="474"/>
      <c r="F55" s="477"/>
      <c r="G55" s="480"/>
    </row>
    <row r="56" spans="2:7" s="82" customFormat="1" ht="64.5" customHeight="1" x14ac:dyDescent="0.2">
      <c r="B56" s="25"/>
      <c r="C56" s="344"/>
      <c r="D56" s="340"/>
      <c r="E56" s="472"/>
      <c r="F56" s="475"/>
      <c r="G56" s="478"/>
    </row>
    <row r="57" spans="2:7" s="82" customFormat="1" ht="64.5" customHeight="1" x14ac:dyDescent="0.2">
      <c r="B57" s="339"/>
      <c r="C57" s="337"/>
      <c r="D57" s="341"/>
      <c r="E57" s="473"/>
      <c r="F57" s="476"/>
      <c r="G57" s="479"/>
    </row>
    <row r="58" spans="2:7" s="82" customFormat="1" ht="64.5" customHeight="1" x14ac:dyDescent="0.2">
      <c r="B58" s="339"/>
      <c r="C58" s="337"/>
      <c r="D58" s="341"/>
      <c r="E58" s="473"/>
      <c r="F58" s="476"/>
      <c r="G58" s="479"/>
    </row>
    <row r="59" spans="2:7" s="82" customFormat="1" ht="64.5" customHeight="1" x14ac:dyDescent="0.2">
      <c r="B59" s="339"/>
      <c r="C59" s="337"/>
      <c r="D59" s="341"/>
      <c r="E59" s="473"/>
      <c r="F59" s="476"/>
      <c r="G59" s="479"/>
    </row>
    <row r="60" spans="2:7" s="82" customFormat="1" ht="64.5" customHeight="1" thickBot="1" x14ac:dyDescent="0.25">
      <c r="B60" s="349"/>
      <c r="C60" s="350"/>
      <c r="D60" s="343"/>
      <c r="E60" s="474"/>
      <c r="F60" s="477"/>
      <c r="G60" s="480"/>
    </row>
    <row r="61" spans="2:7" s="82" customFormat="1" ht="64.5" customHeight="1" x14ac:dyDescent="0.2">
      <c r="B61" s="25"/>
      <c r="C61" s="26"/>
      <c r="D61" s="340"/>
      <c r="E61" s="485"/>
      <c r="F61" s="488"/>
      <c r="G61" s="491"/>
    </row>
    <row r="62" spans="2:7" s="82" customFormat="1" ht="64.5" customHeight="1" x14ac:dyDescent="0.2">
      <c r="B62" s="21"/>
      <c r="C62" s="24"/>
      <c r="D62" s="341"/>
      <c r="E62" s="486"/>
      <c r="F62" s="489"/>
      <c r="G62" s="492"/>
    </row>
    <row r="63" spans="2:7" s="82" customFormat="1" ht="64.5" customHeight="1" x14ac:dyDescent="0.2">
      <c r="B63" s="21"/>
      <c r="C63" s="24"/>
      <c r="D63" s="341"/>
      <c r="E63" s="486"/>
      <c r="F63" s="489"/>
      <c r="G63" s="492"/>
    </row>
    <row r="64" spans="2:7" s="82" customFormat="1" ht="64.5" customHeight="1" x14ac:dyDescent="0.2">
      <c r="B64" s="21"/>
      <c r="C64" s="24"/>
      <c r="D64" s="343"/>
      <c r="E64" s="486"/>
      <c r="F64" s="489"/>
      <c r="G64" s="492"/>
    </row>
    <row r="65" spans="1:26" s="82" customFormat="1" ht="64.5" customHeight="1" thickBot="1" x14ac:dyDescent="0.25">
      <c r="B65" s="27"/>
      <c r="C65" s="28"/>
      <c r="D65" s="342"/>
      <c r="E65" s="487"/>
      <c r="F65" s="490"/>
      <c r="G65" s="493"/>
    </row>
    <row r="66" spans="1:26" s="82" customFormat="1" x14ac:dyDescent="0.2">
      <c r="A66" s="86"/>
      <c r="B66" s="87"/>
      <c r="C66" s="88"/>
      <c r="D66" s="88"/>
      <c r="E66" s="88"/>
      <c r="F66" s="88"/>
      <c r="G66" s="89"/>
    </row>
    <row r="67" spans="1:26" s="82" customFormat="1" ht="14.25" customHeight="1" x14ac:dyDescent="0.2">
      <c r="A67" s="86"/>
      <c r="B67" s="69"/>
      <c r="C67" s="90"/>
      <c r="D67" s="90"/>
      <c r="E67" s="90"/>
      <c r="F67" s="90"/>
      <c r="G67" s="91"/>
    </row>
    <row r="68" spans="1:26" s="13" customFormat="1" ht="38.25" customHeight="1" x14ac:dyDescent="0.2">
      <c r="B68" s="520" t="s">
        <v>215</v>
      </c>
      <c r="C68" s="521"/>
      <c r="D68" s="521"/>
      <c r="E68" s="522" t="s">
        <v>310</v>
      </c>
      <c r="F68" s="522"/>
      <c r="G68" s="96" t="s">
        <v>309</v>
      </c>
    </row>
    <row r="69" spans="1:26" s="78" customFormat="1" ht="9.75" customHeight="1" x14ac:dyDescent="0.2">
      <c r="B69" s="77"/>
      <c r="G69" s="79"/>
    </row>
    <row r="70" spans="1:26" s="440" customFormat="1" ht="9.75" customHeight="1" x14ac:dyDescent="0.2">
      <c r="B70" s="439"/>
      <c r="G70" s="441"/>
    </row>
    <row r="71" spans="1:26" s="440" customFormat="1" ht="9.75" customHeight="1" x14ac:dyDescent="0.2">
      <c r="B71" s="439"/>
      <c r="G71" s="441"/>
    </row>
    <row r="72" spans="1:26" s="440" customFormat="1" ht="9.75" customHeight="1" x14ac:dyDescent="0.2">
      <c r="B72" s="439"/>
      <c r="G72" s="441"/>
    </row>
    <row r="73" spans="1:26" s="440" customFormat="1" ht="9.75" customHeight="1" x14ac:dyDescent="0.2">
      <c r="B73" s="439"/>
      <c r="G73" s="441"/>
    </row>
    <row r="74" spans="1:26" ht="54" customHeight="1" x14ac:dyDescent="0.2">
      <c r="B74" s="506"/>
      <c r="C74" s="507"/>
      <c r="D74" s="507"/>
      <c r="E74" s="508"/>
      <c r="F74" s="508"/>
      <c r="G74" s="509"/>
      <c r="H74" s="80"/>
      <c r="I74" s="80"/>
      <c r="J74" s="80"/>
      <c r="K74" s="80"/>
      <c r="L74" s="80"/>
      <c r="M74" s="80"/>
      <c r="N74" s="80"/>
      <c r="O74" s="80"/>
      <c r="P74" s="80"/>
      <c r="Q74" s="80"/>
      <c r="R74" s="80"/>
      <c r="S74" s="80"/>
      <c r="T74" s="80"/>
      <c r="U74" s="80"/>
      <c r="V74" s="80"/>
      <c r="W74" s="80"/>
      <c r="X74" s="80"/>
      <c r="Y74" s="80"/>
      <c r="Z74" s="80"/>
    </row>
    <row r="75" spans="1:26" ht="54" customHeight="1" thickBot="1" x14ac:dyDescent="0.25">
      <c r="B75" s="501"/>
      <c r="C75" s="502"/>
      <c r="D75" s="502"/>
      <c r="E75" s="503"/>
      <c r="F75" s="503"/>
      <c r="G75" s="92"/>
      <c r="H75" s="80"/>
      <c r="I75" s="80"/>
      <c r="J75" s="80"/>
      <c r="K75" s="80"/>
      <c r="L75" s="80"/>
      <c r="M75" s="80"/>
      <c r="N75" s="80"/>
      <c r="O75" s="80"/>
      <c r="P75" s="80"/>
      <c r="Q75" s="80"/>
      <c r="R75" s="80"/>
      <c r="S75" s="80"/>
      <c r="T75" s="80"/>
      <c r="U75" s="80"/>
      <c r="V75" s="80"/>
      <c r="W75" s="80"/>
      <c r="X75" s="80"/>
      <c r="Y75" s="80"/>
      <c r="Z75" s="80"/>
    </row>
    <row r="76" spans="1:26" x14ac:dyDescent="0.2">
      <c r="B76" s="504"/>
      <c r="C76" s="504"/>
      <c r="D76" s="504"/>
      <c r="E76" s="505"/>
      <c r="F76" s="505"/>
      <c r="G76" s="93"/>
      <c r="H76" s="80"/>
      <c r="I76" s="80"/>
      <c r="J76" s="80"/>
      <c r="K76" s="80"/>
      <c r="L76" s="80"/>
      <c r="M76" s="80"/>
      <c r="N76" s="80"/>
      <c r="O76" s="80"/>
      <c r="P76" s="80"/>
      <c r="Q76" s="80"/>
      <c r="R76" s="80"/>
      <c r="S76" s="80"/>
      <c r="T76" s="80"/>
      <c r="U76" s="80"/>
      <c r="V76" s="80"/>
      <c r="W76" s="80"/>
      <c r="X76" s="80"/>
      <c r="Y76" s="80"/>
      <c r="Z76" s="80"/>
    </row>
    <row r="77" spans="1:26" x14ac:dyDescent="0.2">
      <c r="B77" s="94"/>
      <c r="C77" s="94"/>
      <c r="D77" s="94"/>
      <c r="E77" s="94"/>
      <c r="F77" s="80"/>
      <c r="G77" s="80"/>
      <c r="H77" s="80"/>
      <c r="I77" s="80"/>
      <c r="J77" s="80"/>
      <c r="K77" s="80"/>
      <c r="L77" s="80"/>
      <c r="M77" s="80"/>
      <c r="N77" s="80"/>
      <c r="O77" s="80"/>
      <c r="P77" s="80"/>
      <c r="Q77" s="80"/>
      <c r="R77" s="80"/>
      <c r="S77" s="80"/>
      <c r="T77" s="80"/>
      <c r="U77" s="80"/>
      <c r="V77" s="80"/>
      <c r="W77" s="80"/>
      <c r="X77" s="80"/>
      <c r="Y77" s="80"/>
      <c r="Z77" s="80"/>
    </row>
  </sheetData>
  <sheetProtection algorithmName="SHA-512" hashValue="BVcwPMx3xOcakf63cgt7oAet5GMFjGHLGaALTR1U17IWBSoxHxhHvqvcZoW13c18+vvEdNZNIcgy+A/F4S472A==" saltValue="tazG1gczTd/oR9Sfk4Lsrw==" spinCount="100000" sheet="1" objects="1" scenarios="1" formatRows="0" autoFilter="0" pivotTables="0"/>
  <mergeCells count="43">
    <mergeCell ref="B75:F75"/>
    <mergeCell ref="B76:F76"/>
    <mergeCell ref="B74:G74"/>
    <mergeCell ref="B1:G8"/>
    <mergeCell ref="E16:E20"/>
    <mergeCell ref="F16:F20"/>
    <mergeCell ref="G16:G20"/>
    <mergeCell ref="E21:E25"/>
    <mergeCell ref="F21:F25"/>
    <mergeCell ref="B68:D68"/>
    <mergeCell ref="E68:F68"/>
    <mergeCell ref="B9:G11"/>
    <mergeCell ref="B13:C13"/>
    <mergeCell ref="B12:C12"/>
    <mergeCell ref="D13:G13"/>
    <mergeCell ref="D12:F12"/>
    <mergeCell ref="E61:E65"/>
    <mergeCell ref="F61:F65"/>
    <mergeCell ref="G61:G65"/>
    <mergeCell ref="B14:D14"/>
    <mergeCell ref="E14:G14"/>
    <mergeCell ref="G21:G25"/>
    <mergeCell ref="E31:E35"/>
    <mergeCell ref="F31:F35"/>
    <mergeCell ref="G31:G35"/>
    <mergeCell ref="E36:E40"/>
    <mergeCell ref="F36:F40"/>
    <mergeCell ref="G36:G40"/>
    <mergeCell ref="E26:E30"/>
    <mergeCell ref="F26:F30"/>
    <mergeCell ref="G26:G30"/>
    <mergeCell ref="E41:E45"/>
    <mergeCell ref="F41:F45"/>
    <mergeCell ref="G41:G45"/>
    <mergeCell ref="E46:E50"/>
    <mergeCell ref="F46:F50"/>
    <mergeCell ref="G46:G50"/>
    <mergeCell ref="E51:E55"/>
    <mergeCell ref="F51:F55"/>
    <mergeCell ref="G51:G55"/>
    <mergeCell ref="E56:E60"/>
    <mergeCell ref="F56:F60"/>
    <mergeCell ref="G56:G60"/>
  </mergeCells>
  <dataValidations count="2">
    <dataValidation type="list" allowBlank="1" showInputMessage="1" showErrorMessage="1" sqref="B16:B65">
      <formula1>Factores</formula1>
    </dataValidation>
    <dataValidation type="list" allowBlank="1" showInputMessage="1" showErrorMessage="1" sqref="C16:C65">
      <formula1>INDIRECT($B16)</formula1>
    </dataValidation>
  </dataValidations>
  <printOptions horizontalCentered="1"/>
  <pageMargins left="0.35433070866141736" right="0.35433070866141736" top="0.23622047244094491" bottom="0.35433070866141736" header="0" footer="0"/>
  <pageSetup scale="28" firstPageNumber="0" orientation="landscape" r:id="rId1"/>
  <headerFooter alignWithMargins="0"/>
  <rowBreaks count="3" manualBreakCount="3">
    <brk id="35" max="7" man="1"/>
    <brk id="55" max="7" man="1"/>
    <brk id="75"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D23"/>
  <sheetViews>
    <sheetView showGridLines="0" zoomScale="80" zoomScaleNormal="80" workbookViewId="0">
      <selection activeCell="C11" sqref="C11"/>
    </sheetView>
  </sheetViews>
  <sheetFormatPr baseColWidth="10" defaultRowHeight="12.75" x14ac:dyDescent="0.2"/>
  <cols>
    <col min="1" max="1" width="9.85546875" style="35" bestFit="1" customWidth="1"/>
    <col min="2" max="2" width="74.7109375" style="31" customWidth="1"/>
    <col min="3" max="3" width="51.5703125" style="35" customWidth="1"/>
    <col min="4" max="4" width="49.85546875" style="35" customWidth="1"/>
    <col min="5" max="16384" width="11.42578125" style="35"/>
  </cols>
  <sheetData>
    <row r="1" spans="1:4" s="29" customFormat="1" x14ac:dyDescent="0.2">
      <c r="A1" s="29" t="s">
        <v>74</v>
      </c>
      <c r="B1" s="30" t="s">
        <v>72</v>
      </c>
      <c r="C1" s="30" t="s">
        <v>71</v>
      </c>
      <c r="D1" s="30" t="s">
        <v>0</v>
      </c>
    </row>
    <row r="2" spans="1:4" s="29" customFormat="1" ht="38.25" x14ac:dyDescent="0.2">
      <c r="A2" s="31" t="s">
        <v>72</v>
      </c>
      <c r="B2" s="32" t="s">
        <v>218</v>
      </c>
      <c r="C2" s="33" t="s">
        <v>224</v>
      </c>
      <c r="D2" s="33" t="s">
        <v>230</v>
      </c>
    </row>
    <row r="3" spans="1:4" ht="38.25" x14ac:dyDescent="0.2">
      <c r="A3" s="31" t="s">
        <v>71</v>
      </c>
      <c r="B3" s="34" t="s">
        <v>219</v>
      </c>
      <c r="C3" s="33" t="s">
        <v>225</v>
      </c>
      <c r="D3" s="33" t="s">
        <v>231</v>
      </c>
    </row>
    <row r="4" spans="1:4" ht="38.25" x14ac:dyDescent="0.2">
      <c r="A4" s="31" t="s">
        <v>0</v>
      </c>
      <c r="B4" s="34" t="s">
        <v>220</v>
      </c>
      <c r="C4" s="33" t="s">
        <v>226</v>
      </c>
      <c r="D4" s="33" t="s">
        <v>232</v>
      </c>
    </row>
    <row r="5" spans="1:4" ht="25.5" x14ac:dyDescent="0.2">
      <c r="A5" s="31"/>
      <c r="B5" s="36" t="s">
        <v>221</v>
      </c>
      <c r="C5" s="33" t="s">
        <v>227</v>
      </c>
      <c r="D5" s="33" t="s">
        <v>233</v>
      </c>
    </row>
    <row r="6" spans="1:4" ht="38.25" x14ac:dyDescent="0.2">
      <c r="A6" s="31"/>
      <c r="B6" s="33" t="s">
        <v>222</v>
      </c>
      <c r="C6" s="33" t="s">
        <v>228</v>
      </c>
      <c r="D6" s="33" t="s">
        <v>234</v>
      </c>
    </row>
    <row r="7" spans="1:4" ht="38.25" x14ac:dyDescent="0.2">
      <c r="A7" s="31"/>
      <c r="B7" s="33" t="s">
        <v>223</v>
      </c>
      <c r="C7" s="33" t="s">
        <v>229</v>
      </c>
      <c r="D7" s="33" t="s">
        <v>235</v>
      </c>
    </row>
    <row r="8" spans="1:4" x14ac:dyDescent="0.2">
      <c r="B8" s="33" t="s">
        <v>236</v>
      </c>
      <c r="C8" s="33" t="s">
        <v>155</v>
      </c>
    </row>
    <row r="9" spans="1:4" ht="25.5" x14ac:dyDescent="0.2">
      <c r="A9" s="31"/>
      <c r="C9" s="33" t="s">
        <v>237</v>
      </c>
    </row>
    <row r="10" spans="1:4" x14ac:dyDescent="0.2">
      <c r="A10" s="31"/>
      <c r="C10" s="33" t="s">
        <v>238</v>
      </c>
    </row>
    <row r="11" spans="1:4" x14ac:dyDescent="0.2">
      <c r="A11" s="31"/>
    </row>
    <row r="12" spans="1:4" x14ac:dyDescent="0.2">
      <c r="A12" s="31"/>
    </row>
    <row r="13" spans="1:4" x14ac:dyDescent="0.2">
      <c r="A13" s="31"/>
    </row>
    <row r="14" spans="1:4" x14ac:dyDescent="0.2">
      <c r="A14" s="31"/>
    </row>
    <row r="16" spans="1:4" x14ac:dyDescent="0.2">
      <c r="A16" s="31"/>
    </row>
    <row r="17" spans="1:1" x14ac:dyDescent="0.2">
      <c r="A17" s="31"/>
    </row>
    <row r="18" spans="1:1" x14ac:dyDescent="0.2">
      <c r="A18" s="31"/>
    </row>
    <row r="19" spans="1:1" x14ac:dyDescent="0.2">
      <c r="A19" s="31"/>
    </row>
    <row r="20" spans="1:1" x14ac:dyDescent="0.2">
      <c r="A20" s="37"/>
    </row>
    <row r="21" spans="1:1" x14ac:dyDescent="0.2">
      <c r="A21" s="37"/>
    </row>
    <row r="22" spans="1:1" x14ac:dyDescent="0.2">
      <c r="A22" s="37"/>
    </row>
    <row r="23" spans="1:1" x14ac:dyDescent="0.2">
      <c r="A23" s="37"/>
    </row>
  </sheetData>
  <sheetProtection password="F5FA" sheet="1" objects="1" scenarios="1" selectLockedCells="1"/>
  <sortState ref="A2:E16">
    <sortCondition ref="A2:A16"/>
    <sortCondition ref="B2:B1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59999389629810485"/>
  </sheetPr>
  <dimension ref="B1:W32"/>
  <sheetViews>
    <sheetView tabSelected="1" view="pageBreakPreview" topLeftCell="A13" zoomScale="69" zoomScaleNormal="55" zoomScaleSheetLayoutView="69" workbookViewId="0">
      <selection activeCell="E15" sqref="E15"/>
    </sheetView>
  </sheetViews>
  <sheetFormatPr baseColWidth="10" defaultColWidth="11.42578125" defaultRowHeight="11.25" x14ac:dyDescent="0.2"/>
  <cols>
    <col min="1" max="1" width="2.5703125" style="107" customWidth="1"/>
    <col min="2" max="2" width="13.7109375" style="107" customWidth="1"/>
    <col min="3" max="3" width="40.85546875" style="107" customWidth="1"/>
    <col min="4" max="4" width="51.85546875" style="107" customWidth="1"/>
    <col min="5" max="5" width="22.42578125" style="107" customWidth="1"/>
    <col min="6" max="6" width="18.140625" style="107" customWidth="1"/>
    <col min="7" max="7" width="26" style="107" customWidth="1"/>
    <col min="8" max="8" width="18.7109375" style="107" customWidth="1"/>
    <col min="9" max="9" width="24.42578125" style="107" customWidth="1"/>
    <col min="10" max="10" width="39.5703125" style="107" customWidth="1"/>
    <col min="11" max="11" width="15.42578125" style="107" customWidth="1"/>
    <col min="12" max="12" width="28" style="107" customWidth="1"/>
    <col min="13" max="13" width="7.140625" style="107" hidden="1" customWidth="1"/>
    <col min="14" max="14" width="0" style="107" hidden="1" customWidth="1"/>
    <col min="15" max="15" width="12.42578125" style="107" customWidth="1"/>
    <col min="16" max="16384" width="11.42578125" style="107"/>
  </cols>
  <sheetData>
    <row r="1" spans="2:16" ht="12" thickBot="1" x14ac:dyDescent="0.25"/>
    <row r="2" spans="2:16" ht="18" customHeight="1" x14ac:dyDescent="0.2">
      <c r="B2" s="560"/>
      <c r="C2" s="561"/>
      <c r="D2" s="561"/>
      <c r="E2" s="561"/>
      <c r="F2" s="561"/>
      <c r="G2" s="561"/>
      <c r="H2" s="561"/>
      <c r="I2" s="561"/>
      <c r="J2" s="561"/>
      <c r="K2" s="561"/>
      <c r="L2" s="562"/>
    </row>
    <row r="3" spans="2:16" ht="18" customHeight="1" x14ac:dyDescent="0.2">
      <c r="B3" s="563"/>
      <c r="C3" s="564"/>
      <c r="D3" s="564"/>
      <c r="E3" s="564"/>
      <c r="F3" s="564"/>
      <c r="G3" s="564"/>
      <c r="H3" s="564"/>
      <c r="I3" s="564"/>
      <c r="J3" s="564"/>
      <c r="K3" s="564"/>
      <c r="L3" s="565"/>
    </row>
    <row r="4" spans="2:16" ht="18" customHeight="1" x14ac:dyDescent="0.2">
      <c r="B4" s="563"/>
      <c r="C4" s="564"/>
      <c r="D4" s="564"/>
      <c r="E4" s="564"/>
      <c r="F4" s="564"/>
      <c r="G4" s="564"/>
      <c r="H4" s="564"/>
      <c r="I4" s="564"/>
      <c r="J4" s="564"/>
      <c r="K4" s="564"/>
      <c r="L4" s="565"/>
    </row>
    <row r="5" spans="2:16" ht="18" customHeight="1" x14ac:dyDescent="0.2">
      <c r="B5" s="563"/>
      <c r="C5" s="564"/>
      <c r="D5" s="564"/>
      <c r="E5" s="564"/>
      <c r="F5" s="564"/>
      <c r="G5" s="564"/>
      <c r="H5" s="564"/>
      <c r="I5" s="564"/>
      <c r="J5" s="564"/>
      <c r="K5" s="564"/>
      <c r="L5" s="565"/>
    </row>
    <row r="6" spans="2:16" ht="18" customHeight="1" x14ac:dyDescent="0.2">
      <c r="B6" s="563"/>
      <c r="C6" s="564"/>
      <c r="D6" s="564"/>
      <c r="E6" s="564"/>
      <c r="F6" s="564"/>
      <c r="G6" s="564"/>
      <c r="H6" s="564"/>
      <c r="I6" s="564"/>
      <c r="J6" s="564"/>
      <c r="K6" s="564"/>
      <c r="L6" s="565"/>
    </row>
    <row r="7" spans="2:16" ht="18" customHeight="1" x14ac:dyDescent="0.2">
      <c r="B7" s="563"/>
      <c r="C7" s="564"/>
      <c r="D7" s="564"/>
      <c r="E7" s="564"/>
      <c r="F7" s="564"/>
      <c r="G7" s="564"/>
      <c r="H7" s="564"/>
      <c r="I7" s="564"/>
      <c r="J7" s="564"/>
      <c r="K7" s="564"/>
      <c r="L7" s="565"/>
    </row>
    <row r="8" spans="2:16" ht="18" customHeight="1" x14ac:dyDescent="0.2">
      <c r="B8" s="563"/>
      <c r="C8" s="564"/>
      <c r="D8" s="564"/>
      <c r="E8" s="564"/>
      <c r="F8" s="564"/>
      <c r="G8" s="564"/>
      <c r="H8" s="564"/>
      <c r="I8" s="564"/>
      <c r="J8" s="564"/>
      <c r="K8" s="564"/>
      <c r="L8" s="565"/>
    </row>
    <row r="9" spans="2:16" ht="18" customHeight="1" thickBot="1" x14ac:dyDescent="0.25">
      <c r="B9" s="566"/>
      <c r="C9" s="567"/>
      <c r="D9" s="567"/>
      <c r="E9" s="567"/>
      <c r="F9" s="567"/>
      <c r="G9" s="567"/>
      <c r="H9" s="567"/>
      <c r="I9" s="567"/>
      <c r="J9" s="567"/>
      <c r="K9" s="567"/>
      <c r="L9" s="568"/>
    </row>
    <row r="10" spans="2:16" ht="51" customHeight="1" thickBot="1" x14ac:dyDescent="0.25">
      <c r="B10" s="569" t="s">
        <v>271</v>
      </c>
      <c r="C10" s="570"/>
      <c r="D10" s="570"/>
      <c r="E10" s="570"/>
      <c r="F10" s="570"/>
      <c r="G10" s="570"/>
      <c r="H10" s="570"/>
      <c r="I10" s="570"/>
      <c r="J10" s="570"/>
      <c r="K10" s="570"/>
      <c r="L10" s="571"/>
    </row>
    <row r="11" spans="2:16" ht="30" customHeight="1" x14ac:dyDescent="0.2">
      <c r="B11" s="556" t="s">
        <v>214</v>
      </c>
      <c r="C11" s="557"/>
      <c r="D11" s="557" t="str">
        <f>IF(Identificación!D12="","",Identificación!D12)</f>
        <v>ALCALDIA DISTRITAL DE BARRANQUILLA</v>
      </c>
      <c r="E11" s="557"/>
      <c r="F11" s="557"/>
      <c r="G11" s="557"/>
      <c r="H11" s="557"/>
      <c r="I11" s="557"/>
      <c r="J11" s="557"/>
      <c r="K11" s="572" t="str">
        <f>IF(Identificación!G12="","",Identificación!G12)</f>
        <v>Periodo:    2017</v>
      </c>
      <c r="L11" s="573"/>
    </row>
    <row r="12" spans="2:16" ht="54" customHeight="1" thickBot="1" x14ac:dyDescent="0.25">
      <c r="B12" s="558" t="s">
        <v>274</v>
      </c>
      <c r="C12" s="559"/>
      <c r="D12" s="574" t="str">
        <f>IF(Identificación!D13="","",Identificación!D13)</f>
        <v/>
      </c>
      <c r="E12" s="574"/>
      <c r="F12" s="574"/>
      <c r="G12" s="574"/>
      <c r="H12" s="574"/>
      <c r="I12" s="574"/>
      <c r="J12" s="574"/>
      <c r="K12" s="574"/>
      <c r="L12" s="575"/>
    </row>
    <row r="13" spans="2:16" ht="24" customHeight="1" x14ac:dyDescent="0.2">
      <c r="B13" s="546" t="s">
        <v>239</v>
      </c>
      <c r="C13" s="548" t="s">
        <v>1</v>
      </c>
      <c r="D13" s="548" t="s">
        <v>286</v>
      </c>
      <c r="E13" s="550" t="s">
        <v>299</v>
      </c>
      <c r="F13" s="548" t="s">
        <v>246</v>
      </c>
      <c r="G13" s="548"/>
      <c r="H13" s="548" t="s">
        <v>4</v>
      </c>
      <c r="I13" s="548"/>
      <c r="J13" s="548"/>
      <c r="K13" s="544" t="s">
        <v>7</v>
      </c>
      <c r="L13" s="545"/>
    </row>
    <row r="14" spans="2:16" s="109" customFormat="1" ht="53.25" customHeight="1" x14ac:dyDescent="0.2">
      <c r="B14" s="547"/>
      <c r="C14" s="549"/>
      <c r="D14" s="549"/>
      <c r="E14" s="551"/>
      <c r="F14" s="390" t="s">
        <v>11</v>
      </c>
      <c r="G14" s="390" t="s">
        <v>301</v>
      </c>
      <c r="H14" s="390" t="s">
        <v>4</v>
      </c>
      <c r="I14" s="108" t="s">
        <v>6</v>
      </c>
      <c r="J14" s="108" t="s">
        <v>308</v>
      </c>
      <c r="K14" s="108" t="s">
        <v>8</v>
      </c>
      <c r="L14" s="401" t="s">
        <v>9</v>
      </c>
    </row>
    <row r="15" spans="2:16" s="116" customFormat="1" ht="80.25" customHeight="1" x14ac:dyDescent="0.2">
      <c r="B15" s="110" t="s">
        <v>169</v>
      </c>
      <c r="C15" s="111" t="str">
        <f>IF(Identificación!E16="","",Identificación!E16)</f>
        <v xml:space="preserve">Manejo inadecuado de la información física o digital en la entidad  </v>
      </c>
      <c r="D15" s="399" t="s">
        <v>294</v>
      </c>
      <c r="E15" s="97" t="s">
        <v>207</v>
      </c>
      <c r="F15" s="10" t="s">
        <v>95</v>
      </c>
      <c r="G15" s="400" t="str">
        <f>IF(F15="","",LOOKUP(F15,ProbImpacto!$E$3:$E$7,ProbImpacto!$D$3:$D$7))</f>
        <v xml:space="preserve">Al menos de 1 vez en los últimos 2 años. </v>
      </c>
      <c r="H15" s="10" t="s">
        <v>135</v>
      </c>
      <c r="I15" s="10" t="s">
        <v>124</v>
      </c>
      <c r="J15" s="400" t="str">
        <f>IF(I15&amp;H15="","",LOOKUP(I15&amp;H15,ProbImpacto!$E$23:$E$42,ProbImpacto!$B$23:$B$42))</f>
        <v xml:space="preserve">Estratégica </v>
      </c>
      <c r="K15" s="113" t="str">
        <f>IF(F15&amp;H15="","",LOOKUP(F15&amp;H15,TabEvaluacion!$D$16:$D$40,TabEvaluacion!$C$16:$C$40))</f>
        <v>Extrema</v>
      </c>
      <c r="L15" s="114" t="str">
        <f>IF(K15="","",LOOKUP(K15,TabEvaluacion!$H$2:$H$5,TabEvaluacion!$I$2:$I$5))</f>
        <v xml:space="preserve">Reducir el riesgo - Evitar - Compartir o Transferir </v>
      </c>
      <c r="M15" s="115">
        <f>IF(F15="","",LOOKUP(F15,ProbImpacto!$E$3:$E$7,ProbImpacto!$A$3:$A$7))</f>
        <v>3</v>
      </c>
      <c r="N15" s="115">
        <f>IF(H15="","",LOOKUP(H15,ProbImpacto!$F$12:$F$16,ProbImpacto!$A$12:$A$16))</f>
        <v>5</v>
      </c>
      <c r="P15" s="392"/>
    </row>
    <row r="16" spans="2:16" s="116" customFormat="1" ht="80.25" customHeight="1" x14ac:dyDescent="0.2">
      <c r="B16" s="110" t="s">
        <v>170</v>
      </c>
      <c r="C16" s="111" t="str">
        <f>IF(Identificación!E21="","",Identificación!E21)</f>
        <v>Alteración intencional o fortuita de la cartera de los contribuyentes</v>
      </c>
      <c r="D16" s="399" t="s">
        <v>295</v>
      </c>
      <c r="E16" s="97" t="s">
        <v>207</v>
      </c>
      <c r="F16" s="10" t="s">
        <v>136</v>
      </c>
      <c r="G16" s="400" t="str">
        <f>IF(F16="","",LOOKUP(F16,ProbImpacto!$E$3:$E$7,ProbImpacto!$D$3:$D$7))</f>
        <v xml:space="preserve">Al menos de 1 vez en los últimos 5 años. </v>
      </c>
      <c r="H16" s="10" t="s">
        <v>101</v>
      </c>
      <c r="I16" s="10" t="s">
        <v>126</v>
      </c>
      <c r="J16" s="400" t="str">
        <f>IF(I16&amp;H16="","",LOOKUP(I16&amp;H16,ProbImpacto!$E$23:$E$42,ProbImpacto!$B$23:$B$42))</f>
        <v xml:space="preserve">Investigación Disciplinaria </v>
      </c>
      <c r="K16" s="113" t="str">
        <f>IF(F16&amp;H16="","",LOOKUP(F16&amp;H16,TabEvaluacion!$D$16:$D$40,TabEvaluacion!$C$16:$C$40))</f>
        <v>Moderada</v>
      </c>
      <c r="L16" s="114" t="str">
        <f>IF(K16="","",LOOKUP(K16,TabEvaluacion!$H$2:$H$5,TabEvaluacion!$I$2:$I$5))</f>
        <v xml:space="preserve">Asumir el riesgo - Reducir el riesgo </v>
      </c>
      <c r="M16" s="115">
        <f>IF(F16="","",LOOKUP(F16,ProbImpacto!$E$3:$E$7,ProbImpacto!$A$3:$A$7))</f>
        <v>2</v>
      </c>
      <c r="N16" s="115">
        <f>IF(H16="","",LOOKUP(H16,ProbImpacto!$F$12:$F$16,ProbImpacto!$A$12:$A$16))</f>
        <v>3</v>
      </c>
      <c r="O16" s="117"/>
    </row>
    <row r="17" spans="2:23" s="116" customFormat="1" ht="84" customHeight="1" x14ac:dyDescent="0.2">
      <c r="B17" s="110" t="s">
        <v>171</v>
      </c>
      <c r="C17" s="111" t="str">
        <f>IF(Identificación!E26="","",Identificación!E26)</f>
        <v>Disposiciones establecidas en los pliegos de condiciones que permiten a los participantes direccionar los procesos hacia un grupo en particular</v>
      </c>
      <c r="D17" s="399" t="s">
        <v>294</v>
      </c>
      <c r="E17" s="97" t="s">
        <v>207</v>
      </c>
      <c r="F17" s="10" t="s">
        <v>136</v>
      </c>
      <c r="G17" s="400" t="str">
        <f>IF(F17="","",LOOKUP(F17,ProbImpacto!$E$3:$E$7,ProbImpacto!$D$3:$D$7))</f>
        <v xml:space="preserve">Al menos de 1 vez en los últimos 5 años. </v>
      </c>
      <c r="H17" s="10" t="s">
        <v>101</v>
      </c>
      <c r="I17" s="10" t="s">
        <v>124</v>
      </c>
      <c r="J17" s="400" t="str">
        <f>IF(I17&amp;H17="","",LOOKUP(I17&amp;H17,ProbImpacto!$E$23:$E$42,ProbImpacto!$B$23:$B$42))</f>
        <v xml:space="preserve">Relativa al Proceso </v>
      </c>
      <c r="K17" s="113" t="str">
        <f>IF(F17&amp;H17="","",LOOKUP(F17&amp;H17,TabEvaluacion!$D$16:$D$40,TabEvaluacion!$C$16:$C$40))</f>
        <v>Moderada</v>
      </c>
      <c r="L17" s="114" t="str">
        <f>IF(K17="","",LOOKUP(K17,TabEvaluacion!$H$2:$H$5,TabEvaluacion!$I$2:$I$5))</f>
        <v xml:space="preserve">Asumir el riesgo - Reducir el riesgo </v>
      </c>
      <c r="M17" s="115">
        <f>IF(F17="","",LOOKUP(F17,ProbImpacto!$E$3:$E$7,ProbImpacto!$A$3:$A$7))</f>
        <v>2</v>
      </c>
      <c r="N17" s="115">
        <f>IF(H17="","",LOOKUP(H17,ProbImpacto!$F$12:$F$16,ProbImpacto!$A$12:$A$16))</f>
        <v>3</v>
      </c>
    </row>
    <row r="18" spans="2:23" s="116" customFormat="1" ht="80.25" customHeight="1" x14ac:dyDescent="0.2">
      <c r="B18" s="110" t="s">
        <v>172</v>
      </c>
      <c r="C18" s="111" t="str">
        <f>IF(Identificación!E31="","",Identificación!E31)</f>
        <v xml:space="preserve">  Tramites y/o Servicios    Concusión,  Cohecho, Tráfico de Influencias</v>
      </c>
      <c r="D18" s="399" t="s">
        <v>293</v>
      </c>
      <c r="E18" s="97" t="s">
        <v>207</v>
      </c>
      <c r="F18" s="10" t="s">
        <v>95</v>
      </c>
      <c r="G18" s="400" t="str">
        <f>IF(F18="","",LOOKUP(F18,ProbImpacto!$E$3:$E$7,ProbImpacto!$D$3:$D$7))</f>
        <v xml:space="preserve">Al menos de 1 vez en los últimos 2 años. </v>
      </c>
      <c r="H18" s="10" t="s">
        <v>102</v>
      </c>
      <c r="I18" s="10" t="s">
        <v>125</v>
      </c>
      <c r="J18" s="400" t="str">
        <f>IF(I18&amp;H18="","",LOOKUP(I18&amp;H18,ProbImpacto!$E$23:$E$42,ProbImpacto!$B$23:$B$42))</f>
        <v xml:space="preserve">Usuarios Región </v>
      </c>
      <c r="K18" s="113" t="str">
        <f>IF(F18&amp;H18="","",LOOKUP(F18&amp;H18,TabEvaluacion!$D$16:$D$40,TabEvaluacion!$C$16:$C$40))</f>
        <v>Extrema</v>
      </c>
      <c r="L18" s="114" t="str">
        <f>IF(K18="","",LOOKUP(K18,TabEvaluacion!$H$2:$H$5,TabEvaluacion!$I$2:$I$5))</f>
        <v xml:space="preserve">Reducir el riesgo - Evitar - Compartir o Transferir </v>
      </c>
      <c r="M18" s="115">
        <f>IF(F18="","",LOOKUP(F18,ProbImpacto!$E$3:$E$7,ProbImpacto!$A$3:$A$7))</f>
        <v>3</v>
      </c>
      <c r="N18" s="115">
        <f>IF(H18="","",LOOKUP(H18,ProbImpacto!$F$12:$F$16,ProbImpacto!$A$12:$A$16))</f>
        <v>4</v>
      </c>
      <c r="O18" s="118"/>
    </row>
    <row r="19" spans="2:23" s="116" customFormat="1" ht="80.25" customHeight="1" x14ac:dyDescent="0.2">
      <c r="B19" s="110" t="s">
        <v>173</v>
      </c>
      <c r="C19" s="111" t="str">
        <f>IF(Identificación!E36="","",Identificación!E36)</f>
        <v>Dilatación de los procesos de investigación y sanción</v>
      </c>
      <c r="D19" s="399" t="s">
        <v>296</v>
      </c>
      <c r="E19" s="97" t="s">
        <v>207</v>
      </c>
      <c r="F19" s="10" t="s">
        <v>136</v>
      </c>
      <c r="G19" s="400" t="str">
        <f>IF(F19="","",LOOKUP(F19,ProbImpacto!$E$3:$E$7,ProbImpacto!$D$3:$D$7))</f>
        <v xml:space="preserve">Al menos de 1 vez en los últimos 5 años. </v>
      </c>
      <c r="H19" s="10" t="s">
        <v>102</v>
      </c>
      <c r="I19" s="10" t="s">
        <v>124</v>
      </c>
      <c r="J19" s="400" t="str">
        <f>IF(I19&amp;H19="","",LOOKUP(I19&amp;H19,ProbImpacto!$E$23:$E$42,ProbImpacto!$B$23:$B$42))</f>
        <v xml:space="preserve">Institucional </v>
      </c>
      <c r="K19" s="113" t="str">
        <f>IF(F19&amp;H19="","",LOOKUP(F19&amp;H19,TabEvaluacion!$D$16:$D$40,TabEvaluacion!$C$16:$C$40))</f>
        <v>Alta</v>
      </c>
      <c r="L19" s="114" t="str">
        <f>IF(K19="","",LOOKUP(K19,TabEvaluacion!$H$2:$H$5,TabEvaluacion!$I$2:$I$5))</f>
        <v xml:space="preserve">Reducir el riesgo - Evitar - Compartir o Transferir  </v>
      </c>
      <c r="M19" s="115">
        <f>IF(F19="","",LOOKUP(F19,ProbImpacto!$E$3:$E$7,ProbImpacto!$A$3:$A$7))</f>
        <v>2</v>
      </c>
      <c r="N19" s="115">
        <f>IF(H19="","",LOOKUP(H19,ProbImpacto!$F$12:$F$16,ProbImpacto!$A$12:$A$16))</f>
        <v>4</v>
      </c>
    </row>
    <row r="20" spans="2:23" s="116" customFormat="1" ht="80.25" customHeight="1" x14ac:dyDescent="0.2">
      <c r="B20" s="110" t="s">
        <v>257</v>
      </c>
      <c r="C20" s="111" t="str">
        <f>IF(Identificación!E41="","",Identificación!E41)</f>
        <v>Veracidad en la información financiera institucional presentada</v>
      </c>
      <c r="D20" s="399" t="s">
        <v>295</v>
      </c>
      <c r="E20" s="97" t="s">
        <v>207</v>
      </c>
      <c r="F20" s="10" t="s">
        <v>94</v>
      </c>
      <c r="G20" s="400" t="str">
        <f>IF(F20="","",LOOKUP(F20,ProbImpacto!$E$3:$E$7,ProbImpacto!$D$3:$D$7))</f>
        <v xml:space="preserve">Al menos de 1 vez en el último año. </v>
      </c>
      <c r="H20" s="10" t="s">
        <v>102</v>
      </c>
      <c r="I20" s="10" t="s">
        <v>126</v>
      </c>
      <c r="J20" s="400" t="str">
        <f>IF(I20&amp;H20="","",LOOKUP(I20&amp;H20,ProbImpacto!$E$23:$E$42,ProbImpacto!$B$23:$B$42))</f>
        <v xml:space="preserve">Investigación Fiscal </v>
      </c>
      <c r="K20" s="113" t="str">
        <f>IF(F20&amp;H20="","",LOOKUP(F20&amp;H20,TabEvaluacion!$D$16:$D$40,TabEvaluacion!$C$16:$C$40))</f>
        <v>Extrema</v>
      </c>
      <c r="L20" s="114" t="str">
        <f>IF(K20="","",LOOKUP(K20,TabEvaluacion!$H$2:$H$5,TabEvaluacion!$I$2:$I$5))</f>
        <v xml:space="preserve">Reducir el riesgo - Evitar - Compartir o Transferir </v>
      </c>
      <c r="M20" s="115">
        <f>IF(F20="","",LOOKUP(F20,ProbImpacto!$E$3:$E$7,ProbImpacto!$A$3:$A$7))</f>
        <v>4</v>
      </c>
      <c r="N20" s="115">
        <f>IF(H20="","",LOOKUP(H20,ProbImpacto!$F$12:$F$16,ProbImpacto!$A$12:$A$16))</f>
        <v>4</v>
      </c>
    </row>
    <row r="21" spans="2:23" s="116" customFormat="1" ht="70.5" customHeight="1" x14ac:dyDescent="0.2">
      <c r="B21" s="110" t="s">
        <v>258</v>
      </c>
      <c r="C21" s="111" t="str">
        <f>IF(Identificación!E46="","",Identificación!E46)</f>
        <v/>
      </c>
      <c r="D21" s="399"/>
      <c r="E21" s="97"/>
      <c r="F21" s="10"/>
      <c r="G21" s="400" t="str">
        <f>IF(F21="","",LOOKUP(F21,ProbImpacto!$E$3:$E$7,ProbImpacto!$D$3:$D$7))</f>
        <v/>
      </c>
      <c r="H21" s="10"/>
      <c r="I21" s="10"/>
      <c r="J21" s="400" t="str">
        <f>IF(I21&amp;H21="","",LOOKUP(I21&amp;H21,ProbImpacto!$E$23:$E$42,ProbImpacto!$B$23:$B$42))</f>
        <v/>
      </c>
      <c r="K21" s="113" t="str">
        <f>IF(F21&amp;H21="","",LOOKUP(F21&amp;H21,TabEvaluacion!$D$16:$D$40,TabEvaluacion!$C$16:$C$40))</f>
        <v/>
      </c>
      <c r="L21" s="114" t="str">
        <f>IF(K21="","",LOOKUP(K21,TabEvaluacion!$H$2:$H$5,TabEvaluacion!$I$2:$I$5))</f>
        <v/>
      </c>
      <c r="M21" s="115" t="str">
        <f>IF(F21="","",LOOKUP(F21,ProbImpacto!$E$3:$E$7,ProbImpacto!$A$3:$A$7))</f>
        <v/>
      </c>
      <c r="N21" s="115" t="str">
        <f>IF(H21="","",LOOKUP(H21,ProbImpacto!$F$12:$F$16,ProbImpacto!$A$12:$A$16))</f>
        <v/>
      </c>
    </row>
    <row r="22" spans="2:23" s="116" customFormat="1" ht="70.5" customHeight="1" x14ac:dyDescent="0.2">
      <c r="B22" s="110" t="s">
        <v>259</v>
      </c>
      <c r="C22" s="111" t="str">
        <f>IF(Identificación!E51="","",Identificación!E51)</f>
        <v/>
      </c>
      <c r="D22" s="399"/>
      <c r="E22" s="97"/>
      <c r="F22" s="10"/>
      <c r="G22" s="400" t="str">
        <f>IF(F22="","",LOOKUP(F22,ProbImpacto!$E$3:$E$7,ProbImpacto!$D$3:$D$7))</f>
        <v/>
      </c>
      <c r="H22" s="10"/>
      <c r="I22" s="10"/>
      <c r="J22" s="400" t="str">
        <f>IF(I22&amp;H22="","",LOOKUP(I22&amp;H22,ProbImpacto!$E$23:$E$42,ProbImpacto!$B$23:$B$42))</f>
        <v/>
      </c>
      <c r="K22" s="113" t="str">
        <f>IF(F22&amp;H22="","",LOOKUP(F22&amp;H22,TabEvaluacion!$D$16:$D$40,TabEvaluacion!$C$16:$C$40))</f>
        <v/>
      </c>
      <c r="L22" s="114" t="str">
        <f>IF(K22="","",LOOKUP(K22,TabEvaluacion!$H$2:$H$5,TabEvaluacion!$I$2:$I$5))</f>
        <v/>
      </c>
      <c r="M22" s="115" t="str">
        <f>IF(F22="","",LOOKUP(F22,ProbImpacto!$E$3:$E$7,ProbImpacto!$A$3:$A$7))</f>
        <v/>
      </c>
      <c r="N22" s="115" t="str">
        <f>IF(H22="","",LOOKUP(H22,ProbImpacto!$F$12:$F$16,ProbImpacto!$A$12:$A$16))</f>
        <v/>
      </c>
    </row>
    <row r="23" spans="2:23" s="116" customFormat="1" ht="70.5" customHeight="1" x14ac:dyDescent="0.2">
      <c r="B23" s="110" t="s">
        <v>260</v>
      </c>
      <c r="C23" s="111" t="str">
        <f>IF(Identificación!E56="","",Identificación!E56)</f>
        <v/>
      </c>
      <c r="D23" s="399"/>
      <c r="E23" s="97"/>
      <c r="F23" s="10"/>
      <c r="G23" s="400" t="str">
        <f>IF(F23="","",LOOKUP(F23,ProbImpacto!$E$3:$E$7,ProbImpacto!$D$3:$D$7))</f>
        <v/>
      </c>
      <c r="H23" s="10"/>
      <c r="I23" s="10"/>
      <c r="J23" s="400" t="str">
        <f>IF(I23&amp;H23="","",LOOKUP(I23&amp;H23,ProbImpacto!$E$23:$E$42,ProbImpacto!$B$23:$B$42))</f>
        <v/>
      </c>
      <c r="K23" s="113" t="str">
        <f>IF(F23&amp;H23="","",LOOKUP(F23&amp;H23,TabEvaluacion!$D$16:$D$40,TabEvaluacion!$C$16:$C$40))</f>
        <v/>
      </c>
      <c r="L23" s="114" t="str">
        <f>IF(K23="","",LOOKUP(K23,TabEvaluacion!$H$2:$H$5,TabEvaluacion!$I$2:$I$5))</f>
        <v/>
      </c>
      <c r="M23" s="115" t="str">
        <f>IF(F23="","",LOOKUP(F23,ProbImpacto!$E$3:$E$7,ProbImpacto!$A$3:$A$7))</f>
        <v/>
      </c>
      <c r="N23" s="115" t="str">
        <f>IF(H23="","",LOOKUP(H23,ProbImpacto!$F$12:$F$16,ProbImpacto!$A$12:$A$16))</f>
        <v/>
      </c>
    </row>
    <row r="24" spans="2:23" s="116" customFormat="1" ht="70.5" customHeight="1" thickBot="1" x14ac:dyDescent="0.25">
      <c r="B24" s="402" t="s">
        <v>261</v>
      </c>
      <c r="C24" s="119" t="str">
        <f>IF(Identificación!E61="","",Identificación!E61)</f>
        <v/>
      </c>
      <c r="D24" s="403"/>
      <c r="E24" s="98"/>
      <c r="F24" s="23"/>
      <c r="G24" s="404" t="str">
        <f>IF(F24="","",LOOKUP(F24,ProbImpacto!$E$3:$E$7,ProbImpacto!$D$3:$D$7))</f>
        <v/>
      </c>
      <c r="H24" s="23"/>
      <c r="I24" s="23"/>
      <c r="J24" s="404" t="str">
        <f>IF(I24&amp;H24="","",LOOKUP(I24&amp;H24,ProbImpacto!$E$23:$E$42,ProbImpacto!$B$23:$B$42))</f>
        <v/>
      </c>
      <c r="K24" s="405" t="str">
        <f>IF(F24&amp;H24="","",LOOKUP(F24&amp;H24,TabEvaluacion!$D$16:$D$40,TabEvaluacion!$C$16:$C$40))</f>
        <v/>
      </c>
      <c r="L24" s="121" t="str">
        <f>IF(K24="","",LOOKUP(K24,TabEvaluacion!$H$2:$H$5,TabEvaluacion!$I$2:$I$5))</f>
        <v/>
      </c>
      <c r="M24" s="115" t="str">
        <f>IF(F24="","",LOOKUP(F24,ProbImpacto!$E$3:$E$7,ProbImpacto!$A$3:$A$7))</f>
        <v/>
      </c>
      <c r="N24" s="115" t="str">
        <f>IF(H24="","",LOOKUP(H24,ProbImpacto!$F$12:$F$16,ProbImpacto!$A$12:$A$16))</f>
        <v/>
      </c>
    </row>
    <row r="25" spans="2:23" ht="13.5" customHeight="1" x14ac:dyDescent="0.2">
      <c r="B25" s="122"/>
      <c r="C25" s="123"/>
      <c r="D25" s="123"/>
      <c r="E25" s="123"/>
      <c r="F25" s="123"/>
      <c r="G25" s="123"/>
      <c r="H25" s="123"/>
      <c r="I25" s="123"/>
      <c r="J25" s="123"/>
      <c r="K25" s="124"/>
      <c r="L25" s="125"/>
    </row>
    <row r="26" spans="2:23" ht="30.75" customHeight="1" x14ac:dyDescent="0.2">
      <c r="B26" s="554" t="str">
        <f>Identificación!B68</f>
        <v>Diseñado por:  Angelica Rodriguez y Carolina Cahuana</v>
      </c>
      <c r="C26" s="555"/>
      <c r="D26" s="555"/>
      <c r="E26" s="552"/>
      <c r="F26" s="552"/>
      <c r="G26" s="385"/>
      <c r="H26" s="552" t="str">
        <f>Identificación!E68</f>
        <v>Fecha de Aprobación: 10/11/2015</v>
      </c>
      <c r="I26" s="552"/>
      <c r="J26" s="552"/>
      <c r="K26" s="552" t="str">
        <f>Identificación!G68</f>
        <v>Version 4.5</v>
      </c>
      <c r="L26" s="553"/>
    </row>
    <row r="27" spans="2:23" ht="30.75" customHeight="1" x14ac:dyDescent="0.2">
      <c r="B27" s="126"/>
      <c r="C27" s="127"/>
      <c r="D27" s="127"/>
      <c r="E27" s="127"/>
      <c r="F27" s="127"/>
      <c r="G27" s="127"/>
      <c r="H27" s="127"/>
      <c r="I27" s="127"/>
      <c r="J27" s="127"/>
      <c r="K27" s="127"/>
      <c r="L27" s="453"/>
    </row>
    <row r="28" spans="2:23" ht="30.75" customHeight="1" x14ac:dyDescent="0.2">
      <c r="B28" s="126"/>
      <c r="C28" s="127"/>
      <c r="D28" s="127"/>
      <c r="E28" s="127"/>
      <c r="F28" s="127"/>
      <c r="G28" s="127"/>
      <c r="H28" s="127"/>
      <c r="I28" s="127"/>
      <c r="J28" s="127"/>
      <c r="K28" s="127"/>
      <c r="L28" s="453"/>
    </row>
    <row r="29" spans="2:23" ht="30.75" customHeight="1" x14ac:dyDescent="0.2">
      <c r="B29" s="126"/>
      <c r="C29" s="127"/>
      <c r="D29" s="127"/>
      <c r="E29" s="127"/>
      <c r="F29" s="127"/>
      <c r="G29" s="127"/>
      <c r="H29" s="127"/>
      <c r="I29" s="127"/>
      <c r="J29" s="127"/>
      <c r="K29" s="127"/>
      <c r="L29" s="453"/>
    </row>
    <row r="30" spans="2:23" ht="30.75" customHeight="1" x14ac:dyDescent="0.2">
      <c r="B30" s="126"/>
      <c r="C30" s="127"/>
      <c r="D30" s="127"/>
      <c r="E30" s="127"/>
      <c r="F30" s="127"/>
      <c r="G30" s="127"/>
      <c r="H30" s="127"/>
      <c r="I30" s="127"/>
      <c r="J30" s="128"/>
      <c r="K30" s="124"/>
      <c r="L30" s="129"/>
    </row>
    <row r="31" spans="2:23" s="99" customFormat="1" ht="29.25" customHeight="1" x14ac:dyDescent="0.2">
      <c r="B31" s="104"/>
      <c r="L31" s="105"/>
    </row>
    <row r="32" spans="2:23" s="100" customFormat="1" ht="15" customHeight="1" thickBot="1" x14ac:dyDescent="0.25">
      <c r="B32" s="540"/>
      <c r="C32" s="541"/>
      <c r="D32" s="541"/>
      <c r="E32" s="541"/>
      <c r="F32" s="542"/>
      <c r="G32" s="542"/>
      <c r="H32" s="542"/>
      <c r="I32" s="542"/>
      <c r="J32" s="542"/>
      <c r="K32" s="542"/>
      <c r="L32" s="543"/>
      <c r="M32" s="106"/>
      <c r="N32" s="106"/>
      <c r="O32" s="106"/>
      <c r="P32" s="106"/>
      <c r="Q32" s="106"/>
      <c r="R32" s="106"/>
      <c r="S32" s="106"/>
      <c r="T32" s="106"/>
      <c r="U32" s="106"/>
      <c r="V32" s="106"/>
      <c r="W32" s="106"/>
    </row>
  </sheetData>
  <sheetProtection algorithmName="SHA-512" hashValue="aAX3GNkPR43HoVzYVQcv8S8FgYLFFuGtxW4G6fva4Jcd6YwKj3bz/YCmoB1tgUgMhApknWs2VdnUMXcekQzIwA==" saltValue="YjHB2yq9ZhYMeTPJQD6/JQ==" spinCount="100000" sheet="1" objects="1" scenarios="1" formatRows="0" autoFilter="0" pivotTables="0"/>
  <mergeCells count="18">
    <mergeCell ref="B11:C11"/>
    <mergeCell ref="B12:C12"/>
    <mergeCell ref="B2:L9"/>
    <mergeCell ref="B10:L10"/>
    <mergeCell ref="K11:L11"/>
    <mergeCell ref="D11:J11"/>
    <mergeCell ref="D12:L12"/>
    <mergeCell ref="B32:L32"/>
    <mergeCell ref="K13:L13"/>
    <mergeCell ref="B13:B14"/>
    <mergeCell ref="C13:C14"/>
    <mergeCell ref="E13:E14"/>
    <mergeCell ref="K26:L26"/>
    <mergeCell ref="H26:J26"/>
    <mergeCell ref="B26:F26"/>
    <mergeCell ref="D13:D14"/>
    <mergeCell ref="F13:G13"/>
    <mergeCell ref="H13:J13"/>
  </mergeCells>
  <conditionalFormatting sqref="K15">
    <cfRule type="containsText" dxfId="49" priority="34" operator="containsText" text="Moderada">
      <formula>NOT(ISERROR(SEARCH("Moderada",K15)))</formula>
    </cfRule>
    <cfRule type="containsText" dxfId="48" priority="35" operator="containsText" text="Alta">
      <formula>NOT(ISERROR(SEARCH("Alta",K15)))</formula>
    </cfRule>
    <cfRule type="containsText" dxfId="47" priority="36" operator="containsText" text="Baja">
      <formula>NOT(ISERROR(SEARCH("Baja",K15)))</formula>
    </cfRule>
    <cfRule type="containsText" dxfId="46" priority="37" operator="containsText" text="Extrema">
      <formula>NOT(ISERROR(SEARCH("Extrema",K15)))</formula>
    </cfRule>
  </conditionalFormatting>
  <conditionalFormatting sqref="K16:K24">
    <cfRule type="containsText" dxfId="45" priority="3" operator="containsText" text="Moderada">
      <formula>NOT(ISERROR(SEARCH("Moderada",K16)))</formula>
    </cfRule>
    <cfRule type="containsText" dxfId="44" priority="4" operator="containsText" text="Alta">
      <formula>NOT(ISERROR(SEARCH("Alta",K16)))</formula>
    </cfRule>
    <cfRule type="containsText" dxfId="43" priority="5" operator="containsText" text="Baja">
      <formula>NOT(ISERROR(SEARCH("Baja",K16)))</formula>
    </cfRule>
    <cfRule type="containsText" dxfId="42" priority="6" operator="containsText" text="Extrema">
      <formula>NOT(ISERROR(SEARCH("Extrema",K16)))</formula>
    </cfRule>
  </conditionalFormatting>
  <dataValidations count="1">
    <dataValidation type="list" allowBlank="1" showInputMessage="1" showErrorMessage="1" sqref="I15:I24">
      <formula1>Tipo</formula1>
    </dataValidation>
  </dataValidations>
  <hyperlinks>
    <hyperlink ref="F13:F14" location="ProbImpacto!A1" display="Probabilidad "/>
    <hyperlink ref="H13:H14" location="ProbImpacto!A1" display="Impacto"/>
  </hyperlinks>
  <printOptions horizontalCentered="1"/>
  <pageMargins left="0.55118110236220474" right="0.55118110236220474" top="0.23622047244094491" bottom="0.35433070866141736" header="0" footer="0"/>
  <pageSetup scale="39" orientation="landscape" r:id="rId1"/>
  <headerFooter alignWithMargins="0"/>
  <rowBreaks count="1" manualBreakCount="1">
    <brk id="33" max="8" man="1"/>
  </rowBreaks>
  <colBreaks count="1" manualBreakCount="1">
    <brk id="12" max="2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ProbImpacto!$E$3:$E$7</xm:f>
          </x14:formula1>
          <xm:sqref>F15:F24</xm:sqref>
        </x14:dataValidation>
        <x14:dataValidation type="list" allowBlank="1" showInputMessage="1" showErrorMessage="1">
          <x14:formula1>
            <xm:f>ProbImpacto!$F$12:$F$16</xm:f>
          </x14:formula1>
          <xm:sqref>H15:H24</xm:sqref>
        </x14:dataValidation>
        <x14:dataValidation type="list" allowBlank="1" showInputMessage="1" showErrorMessage="1">
          <x14:formula1>
            <xm:f>Hoja1!$E$21:$E$22</xm:f>
          </x14:formula1>
          <xm:sqref>E15:E24</xm:sqref>
        </x14:dataValidation>
        <x14:dataValidation type="list" allowBlank="1" showInputMessage="1" showErrorMessage="1">
          <x14:formula1>
            <xm:f>Hoja1!$E$2:$E$7</xm:f>
          </x14:formula1>
          <xm:sqref>D15:D24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P36"/>
  <sheetViews>
    <sheetView showGridLines="0" topLeftCell="A51" zoomScale="87" zoomScaleNormal="87" workbookViewId="0">
      <selection activeCell="K13" sqref="K13"/>
    </sheetView>
  </sheetViews>
  <sheetFormatPr baseColWidth="10" defaultColWidth="11.42578125" defaultRowHeight="12.75" x14ac:dyDescent="0.2"/>
  <cols>
    <col min="1" max="1" width="8.140625" style="158" customWidth="1"/>
    <col min="2" max="2" width="11.140625" style="158" customWidth="1"/>
    <col min="3" max="3" width="6.7109375" style="158" customWidth="1"/>
    <col min="4" max="8" width="8.85546875" style="158" customWidth="1"/>
    <col min="9" max="9" width="9" style="158" customWidth="1"/>
    <col min="10" max="10" width="11.42578125" style="158" customWidth="1"/>
    <col min="11" max="11" width="27.5703125" style="158" customWidth="1"/>
    <col min="12" max="12" width="8.85546875" style="158" customWidth="1"/>
    <col min="13" max="13" width="9.28515625" style="158" customWidth="1"/>
    <col min="14" max="14" width="14.7109375" style="158" customWidth="1"/>
    <col min="15" max="15" width="14" style="158" customWidth="1"/>
    <col min="16" max="16384" width="11.42578125" style="158"/>
  </cols>
  <sheetData>
    <row r="1" spans="1:16" s="131" customFormat="1" ht="15" x14ac:dyDescent="0.2">
      <c r="A1" s="577"/>
      <c r="B1" s="578"/>
      <c r="C1" s="578"/>
      <c r="D1" s="578"/>
      <c r="E1" s="578"/>
      <c r="F1" s="578"/>
      <c r="G1" s="578"/>
      <c r="H1" s="578"/>
      <c r="I1" s="578"/>
      <c r="J1" s="578"/>
      <c r="K1" s="578"/>
      <c r="L1" s="578"/>
      <c r="M1" s="578"/>
      <c r="N1" s="578"/>
      <c r="O1" s="579"/>
      <c r="P1" s="130"/>
    </row>
    <row r="2" spans="1:16" s="131" customFormat="1" ht="18" customHeight="1" x14ac:dyDescent="0.2">
      <c r="A2" s="580"/>
      <c r="B2" s="581"/>
      <c r="C2" s="581"/>
      <c r="D2" s="581"/>
      <c r="E2" s="581"/>
      <c r="F2" s="581"/>
      <c r="G2" s="581"/>
      <c r="H2" s="581"/>
      <c r="I2" s="581"/>
      <c r="J2" s="581"/>
      <c r="K2" s="581"/>
      <c r="L2" s="581"/>
      <c r="M2" s="581"/>
      <c r="N2" s="581"/>
      <c r="O2" s="582"/>
      <c r="P2" s="130"/>
    </row>
    <row r="3" spans="1:16" s="131" customFormat="1" ht="26.25" customHeight="1" x14ac:dyDescent="0.2">
      <c r="A3" s="580"/>
      <c r="B3" s="581"/>
      <c r="C3" s="581"/>
      <c r="D3" s="581"/>
      <c r="E3" s="581"/>
      <c r="F3" s="581"/>
      <c r="G3" s="581"/>
      <c r="H3" s="581"/>
      <c r="I3" s="581"/>
      <c r="J3" s="581"/>
      <c r="K3" s="581"/>
      <c r="L3" s="581"/>
      <c r="M3" s="581"/>
      <c r="N3" s="581"/>
      <c r="O3" s="582"/>
      <c r="P3" s="130"/>
    </row>
    <row r="4" spans="1:16" s="131" customFormat="1" ht="14.25" x14ac:dyDescent="0.2">
      <c r="A4" s="132"/>
      <c r="B4" s="133"/>
      <c r="C4" s="133"/>
      <c r="D4" s="133"/>
      <c r="E4" s="133"/>
      <c r="F4" s="133"/>
      <c r="G4" s="133"/>
      <c r="H4" s="133"/>
      <c r="I4" s="133"/>
      <c r="J4" s="133"/>
      <c r="K4" s="133"/>
      <c r="L4" s="133"/>
      <c r="M4" s="133"/>
      <c r="N4" s="133"/>
      <c r="O4" s="134"/>
      <c r="P4" s="130"/>
    </row>
    <row r="5" spans="1:16" s="131" customFormat="1" ht="15" thickBot="1" x14ac:dyDescent="0.25">
      <c r="A5" s="135"/>
      <c r="B5" s="136"/>
      <c r="C5" s="136"/>
      <c r="D5" s="136"/>
      <c r="E5" s="136"/>
      <c r="F5" s="136"/>
      <c r="G5" s="136"/>
      <c r="H5" s="136"/>
      <c r="I5" s="136"/>
      <c r="J5" s="136"/>
      <c r="K5" s="136"/>
      <c r="L5" s="136"/>
      <c r="M5" s="136"/>
      <c r="N5" s="136"/>
      <c r="O5" s="137"/>
      <c r="P5" s="138"/>
    </row>
    <row r="6" spans="1:16" s="131" customFormat="1" ht="37.5" customHeight="1" thickBot="1" x14ac:dyDescent="0.25">
      <c r="A6" s="586" t="s">
        <v>254</v>
      </c>
      <c r="B6" s="587"/>
      <c r="C6" s="587"/>
      <c r="D6" s="587"/>
      <c r="E6" s="587"/>
      <c r="F6" s="587"/>
      <c r="G6" s="587"/>
      <c r="H6" s="587"/>
      <c r="I6" s="587"/>
      <c r="J6" s="587"/>
      <c r="K6" s="587"/>
      <c r="L6" s="587"/>
      <c r="M6" s="587"/>
      <c r="N6" s="587"/>
      <c r="O6" s="588"/>
      <c r="P6" s="138"/>
    </row>
    <row r="7" spans="1:16" s="131" customFormat="1" ht="28.5" customHeight="1" x14ac:dyDescent="0.2">
      <c r="A7" s="589" t="s">
        <v>275</v>
      </c>
      <c r="B7" s="590"/>
      <c r="C7" s="590"/>
      <c r="D7" s="590"/>
      <c r="E7" s="591"/>
      <c r="F7" s="592" t="str">
        <f>IF(Identificación!D12="","",Identificación!D12)</f>
        <v>ALCALDIA DISTRITAL DE BARRANQUILLA</v>
      </c>
      <c r="G7" s="593"/>
      <c r="H7" s="593"/>
      <c r="I7" s="593"/>
      <c r="J7" s="593"/>
      <c r="K7" s="593"/>
      <c r="L7" s="594"/>
      <c r="M7" s="584" t="str">
        <f>IF(Identificación!G12="","",Identificación!G12)</f>
        <v>Periodo:    2017</v>
      </c>
      <c r="N7" s="584"/>
      <c r="O7" s="585"/>
      <c r="P7" s="139"/>
    </row>
    <row r="8" spans="1:16" s="131" customFormat="1" ht="69" customHeight="1" x14ac:dyDescent="0.2">
      <c r="A8" s="598" t="s">
        <v>274</v>
      </c>
      <c r="B8" s="599"/>
      <c r="C8" s="600"/>
      <c r="D8" s="600"/>
      <c r="E8" s="600"/>
      <c r="F8" s="595" t="str">
        <f>IF(Identificación!D13="","",Identificación!D13)</f>
        <v/>
      </c>
      <c r="G8" s="596"/>
      <c r="H8" s="596"/>
      <c r="I8" s="596"/>
      <c r="J8" s="596"/>
      <c r="K8" s="596"/>
      <c r="L8" s="596"/>
      <c r="M8" s="596"/>
      <c r="N8" s="596"/>
      <c r="O8" s="597"/>
      <c r="P8" s="139"/>
    </row>
    <row r="9" spans="1:16" s="145" customFormat="1" ht="34.15" customHeight="1" x14ac:dyDescent="0.2">
      <c r="A9" s="140"/>
      <c r="B9" s="141"/>
      <c r="C9" s="141"/>
      <c r="D9" s="142"/>
      <c r="E9" s="142"/>
      <c r="F9" s="142"/>
      <c r="G9" s="142"/>
      <c r="H9" s="142"/>
      <c r="I9" s="142"/>
      <c r="J9" s="142"/>
      <c r="K9" s="142"/>
      <c r="L9" s="142"/>
      <c r="M9" s="142"/>
      <c r="N9" s="142"/>
      <c r="O9" s="143"/>
      <c r="P9" s="144"/>
    </row>
    <row r="10" spans="1:16" s="151" customFormat="1" ht="34.5" customHeight="1" x14ac:dyDescent="0.2">
      <c r="A10" s="146"/>
      <c r="B10" s="101"/>
      <c r="C10" s="101"/>
      <c r="D10" s="101"/>
      <c r="E10" s="147"/>
      <c r="F10" s="147"/>
      <c r="G10" s="147"/>
      <c r="H10" s="147"/>
      <c r="I10" s="147"/>
      <c r="J10" s="147"/>
      <c r="K10" s="148" t="s">
        <v>240</v>
      </c>
      <c r="L10" s="148" t="s">
        <v>241</v>
      </c>
      <c r="M10" s="148" t="s">
        <v>162</v>
      </c>
      <c r="N10" s="148" t="s">
        <v>163</v>
      </c>
      <c r="O10" s="149" t="s">
        <v>141</v>
      </c>
      <c r="P10" s="150"/>
    </row>
    <row r="11" spans="1:16" ht="46.5" customHeight="1" x14ac:dyDescent="0.2">
      <c r="A11" s="601" t="s">
        <v>246</v>
      </c>
      <c r="B11" s="152" t="s">
        <v>245</v>
      </c>
      <c r="C11" s="136"/>
      <c r="D11" s="153"/>
      <c r="E11" s="153"/>
      <c r="F11" s="154"/>
      <c r="G11" s="154"/>
      <c r="H11" s="154"/>
      <c r="I11" s="35"/>
      <c r="J11" s="35"/>
      <c r="K11" s="155" t="str">
        <f>'Analisis del Riesgo'!C15</f>
        <v xml:space="preserve">Manejo inadecuado de la información física o digital en la entidad  </v>
      </c>
      <c r="L11" s="156" t="str">
        <f>'Analisis del Riesgo'!B15</f>
        <v>R1</v>
      </c>
      <c r="M11" s="156">
        <f>IF('Analisis del Riesgo'!N15="",0,'Analisis del Riesgo'!N15)</f>
        <v>5</v>
      </c>
      <c r="N11" s="156">
        <f>IF('Analisis del Riesgo'!M15="",0,'Analisis del Riesgo'!M15)</f>
        <v>3</v>
      </c>
      <c r="O11" s="157" t="str">
        <f>IF('Analisis del Riesgo'!F15&amp;'Analisis del Riesgo'!H15="","",LOOKUP('Analisis del Riesgo'!F15&amp;'Analisis del Riesgo'!H15,TabEvaluacion!$D$16:$D$40,TabEvaluacion!$C$16:$C$40))</f>
        <v>Extrema</v>
      </c>
      <c r="P11" s="150"/>
    </row>
    <row r="12" spans="1:16" ht="46.5" customHeight="1" x14ac:dyDescent="0.2">
      <c r="A12" s="601"/>
      <c r="B12" s="152" t="s">
        <v>244</v>
      </c>
      <c r="C12" s="159"/>
      <c r="D12" s="160"/>
      <c r="E12" s="161"/>
      <c r="F12" s="161"/>
      <c r="G12" s="162"/>
      <c r="H12" s="162"/>
      <c r="I12" s="159"/>
      <c r="J12" s="35"/>
      <c r="K12" s="155" t="str">
        <f>'Analisis del Riesgo'!C16</f>
        <v>Alteración intencional o fortuita de la cartera de los contribuyentes</v>
      </c>
      <c r="L12" s="156" t="str">
        <f>'Analisis del Riesgo'!B16</f>
        <v>R2</v>
      </c>
      <c r="M12" s="156">
        <f>IF('Analisis del Riesgo'!N16="",0,'Analisis del Riesgo'!N16)</f>
        <v>3</v>
      </c>
      <c r="N12" s="156">
        <f>IF('Analisis del Riesgo'!M16="",0,'Analisis del Riesgo'!M16)</f>
        <v>2</v>
      </c>
      <c r="O12" s="157" t="str">
        <f>IF('Analisis del Riesgo'!F16&amp;'Analisis del Riesgo'!H16="","",LOOKUP('Analisis del Riesgo'!F16&amp;'Analisis del Riesgo'!H16,TabEvaluacion!$D$16:$D$40,TabEvaluacion!$C$16:$C$40))</f>
        <v>Moderada</v>
      </c>
      <c r="P12" s="150"/>
    </row>
    <row r="13" spans="1:16" ht="46.5" customHeight="1" x14ac:dyDescent="0.2">
      <c r="A13" s="601"/>
      <c r="B13" s="152" t="s">
        <v>164</v>
      </c>
      <c r="C13" s="163"/>
      <c r="D13" s="164"/>
      <c r="E13" s="165"/>
      <c r="F13" s="166"/>
      <c r="G13" s="167"/>
      <c r="H13" s="167"/>
      <c r="I13" s="168"/>
      <c r="J13" s="35"/>
      <c r="K13" s="155" t="str">
        <f>'Analisis del Riesgo'!C17</f>
        <v>Disposiciones establecidas en los pliegos de condiciones que permiten a los participantes direccionar los procesos hacia un grupo en particular</v>
      </c>
      <c r="L13" s="156" t="str">
        <f>'Analisis del Riesgo'!B17</f>
        <v>R3</v>
      </c>
      <c r="M13" s="156">
        <f>IF('Analisis del Riesgo'!N17="",0,'Analisis del Riesgo'!N17)</f>
        <v>3</v>
      </c>
      <c r="N13" s="156">
        <f>IF('Analisis del Riesgo'!M17="",0,'Analisis del Riesgo'!M17)</f>
        <v>2</v>
      </c>
      <c r="O13" s="157" t="str">
        <f>IF('Analisis del Riesgo'!F17&amp;'Analisis del Riesgo'!H17="","",LOOKUP('Analisis del Riesgo'!F17&amp;'Analisis del Riesgo'!H17,TabEvaluacion!$D$16:$D$40,TabEvaluacion!$C$16:$C$40))</f>
        <v>Moderada</v>
      </c>
      <c r="P13" s="150"/>
    </row>
    <row r="14" spans="1:16" ht="46.5" customHeight="1" x14ac:dyDescent="0.2">
      <c r="A14" s="601"/>
      <c r="B14" s="152" t="s">
        <v>243</v>
      </c>
      <c r="C14" s="163"/>
      <c r="D14" s="164"/>
      <c r="E14" s="164"/>
      <c r="F14" s="165"/>
      <c r="G14" s="166"/>
      <c r="H14" s="154"/>
      <c r="I14" s="168"/>
      <c r="J14" s="35"/>
      <c r="K14" s="155" t="str">
        <f>'Analisis del Riesgo'!C18</f>
        <v xml:space="preserve">  Tramites y/o Servicios    Concusión,  Cohecho, Tráfico de Influencias</v>
      </c>
      <c r="L14" s="156" t="str">
        <f>'Analisis del Riesgo'!B18</f>
        <v>R4</v>
      </c>
      <c r="M14" s="156">
        <f>IF('Analisis del Riesgo'!N18="",0,'Analisis del Riesgo'!N18)</f>
        <v>4</v>
      </c>
      <c r="N14" s="156">
        <f>IF('Analisis del Riesgo'!M18="",0,'Analisis del Riesgo'!M18)</f>
        <v>3</v>
      </c>
      <c r="O14" s="157" t="str">
        <f>IF('Analisis del Riesgo'!F18&amp;'Analisis del Riesgo'!H18="","",LOOKUP('Analisis del Riesgo'!F18&amp;'Analisis del Riesgo'!H18,TabEvaluacion!$D$16:$D$40,TabEvaluacion!$C$16:$C$40))</f>
        <v>Extrema</v>
      </c>
      <c r="P14" s="150"/>
    </row>
    <row r="15" spans="1:16" ht="46.5" customHeight="1" x14ac:dyDescent="0.2">
      <c r="A15" s="601"/>
      <c r="B15" s="152" t="s">
        <v>242</v>
      </c>
      <c r="C15" s="163"/>
      <c r="D15" s="164"/>
      <c r="E15" s="164"/>
      <c r="F15" s="165"/>
      <c r="G15" s="166"/>
      <c r="H15" s="169"/>
      <c r="I15" s="168"/>
      <c r="J15" s="35"/>
      <c r="K15" s="155" t="str">
        <f>'Analisis del Riesgo'!C19</f>
        <v>Dilatación de los procesos de investigación y sanción</v>
      </c>
      <c r="L15" s="156" t="str">
        <f>'Analisis del Riesgo'!B19</f>
        <v>R5</v>
      </c>
      <c r="M15" s="156">
        <f>IF('Analisis del Riesgo'!N19="",0,'Analisis del Riesgo'!N19)</f>
        <v>4</v>
      </c>
      <c r="N15" s="156">
        <f>IF('Analisis del Riesgo'!M19="",0,'Analisis del Riesgo'!M19)</f>
        <v>2</v>
      </c>
      <c r="O15" s="157" t="str">
        <f>IF('Analisis del Riesgo'!F19&amp;'Analisis del Riesgo'!H19="","",LOOKUP('Analisis del Riesgo'!F19&amp;'Analisis del Riesgo'!H19,TabEvaluacion!$D$16:$D$40,TabEvaluacion!$C$16:$C$40))</f>
        <v>Alta</v>
      </c>
      <c r="P15" s="150"/>
    </row>
    <row r="16" spans="1:16" ht="52.5" customHeight="1" x14ac:dyDescent="0.2">
      <c r="A16" s="170"/>
      <c r="B16" s="35"/>
      <c r="C16" s="163"/>
      <c r="D16" s="171" t="s">
        <v>247</v>
      </c>
      <c r="E16" s="172" t="s">
        <v>248</v>
      </c>
      <c r="F16" s="172" t="s">
        <v>249</v>
      </c>
      <c r="G16" s="172" t="s">
        <v>250</v>
      </c>
      <c r="H16" s="172" t="s">
        <v>251</v>
      </c>
      <c r="I16" s="173"/>
      <c r="J16" s="35"/>
      <c r="K16" s="155" t="str">
        <f>'Analisis del Riesgo'!C20</f>
        <v>Veracidad en la información financiera institucional presentada</v>
      </c>
      <c r="L16" s="156" t="str">
        <f>'Analisis del Riesgo'!B20</f>
        <v>R6</v>
      </c>
      <c r="M16" s="156">
        <f>IF('Analisis del Riesgo'!N20="",0,'Analisis del Riesgo'!N20)</f>
        <v>4</v>
      </c>
      <c r="N16" s="156">
        <f>IF('Analisis del Riesgo'!M20="",0,'Analisis del Riesgo'!M20)</f>
        <v>4</v>
      </c>
      <c r="O16" s="157" t="str">
        <f>IF('Analisis del Riesgo'!F20&amp;'Analisis del Riesgo'!H20="","",LOOKUP('Analisis del Riesgo'!F20&amp;'Analisis del Riesgo'!H20,TabEvaluacion!$D$16:$D$40,TabEvaluacion!$C$16:$C$40))</f>
        <v>Extrema</v>
      </c>
      <c r="P16" s="150"/>
    </row>
    <row r="17" spans="1:16" ht="52.5" customHeight="1" x14ac:dyDescent="0.2">
      <c r="A17" s="170"/>
      <c r="B17" s="35"/>
      <c r="C17" s="163"/>
      <c r="D17" s="583" t="s">
        <v>4</v>
      </c>
      <c r="E17" s="583"/>
      <c r="F17" s="583"/>
      <c r="G17" s="583"/>
      <c r="H17" s="583"/>
      <c r="I17" s="101"/>
      <c r="J17" s="35"/>
      <c r="K17" s="155" t="str">
        <f>'Analisis del Riesgo'!C21</f>
        <v/>
      </c>
      <c r="L17" s="156" t="str">
        <f>'Analisis del Riesgo'!B21</f>
        <v>R7</v>
      </c>
      <c r="M17" s="156">
        <f>IF('Analisis del Riesgo'!N21="",0,'Analisis del Riesgo'!N21)</f>
        <v>0</v>
      </c>
      <c r="N17" s="156">
        <f>IF('Analisis del Riesgo'!M21="",0,'Analisis del Riesgo'!M21)</f>
        <v>0</v>
      </c>
      <c r="O17" s="157" t="str">
        <f>IF('Analisis del Riesgo'!F21&amp;'Analisis del Riesgo'!H21="","",LOOKUP('Analisis del Riesgo'!F21&amp;'Analisis del Riesgo'!H21,TabEvaluacion!$D$16:$D$40,TabEvaluacion!$C$16:$C$40))</f>
        <v/>
      </c>
      <c r="P17" s="150"/>
    </row>
    <row r="18" spans="1:16" ht="52.5" customHeight="1" x14ac:dyDescent="0.2">
      <c r="A18" s="170"/>
      <c r="B18" s="174"/>
      <c r="C18" s="175" t="s">
        <v>165</v>
      </c>
      <c r="D18" s="102"/>
      <c r="E18" s="102"/>
      <c r="F18" s="176"/>
      <c r="G18" s="175" t="s">
        <v>167</v>
      </c>
      <c r="H18" s="175"/>
      <c r="I18" s="101"/>
      <c r="J18" s="101"/>
      <c r="K18" s="155" t="str">
        <f>'Analisis del Riesgo'!C22</f>
        <v/>
      </c>
      <c r="L18" s="156" t="str">
        <f>'Analisis del Riesgo'!B22</f>
        <v>R8</v>
      </c>
      <c r="M18" s="156">
        <f>IF('Analisis del Riesgo'!N22="",0,'Analisis del Riesgo'!N22)</f>
        <v>0</v>
      </c>
      <c r="N18" s="156">
        <f>IF('Analisis del Riesgo'!M22="",0,'Analisis del Riesgo'!M22)</f>
        <v>0</v>
      </c>
      <c r="O18" s="157" t="str">
        <f>IF('Analisis del Riesgo'!F22&amp;'Analisis del Riesgo'!H22="","",LOOKUP('Analisis del Riesgo'!F22&amp;'Analisis del Riesgo'!H22,TabEvaluacion!$D$16:$D$40,TabEvaluacion!$C$16:$C$40))</f>
        <v/>
      </c>
      <c r="P18" s="150"/>
    </row>
    <row r="19" spans="1:16" ht="52.5" customHeight="1" x14ac:dyDescent="0.2">
      <c r="A19" s="170"/>
      <c r="B19" s="177"/>
      <c r="C19" s="175" t="s">
        <v>166</v>
      </c>
      <c r="D19" s="102"/>
      <c r="E19" s="102"/>
      <c r="F19" s="178"/>
      <c r="G19" s="175" t="s">
        <v>168</v>
      </c>
      <c r="H19" s="175"/>
      <c r="I19" s="101"/>
      <c r="J19" s="101"/>
      <c r="K19" s="155" t="str">
        <f>'Analisis del Riesgo'!C23</f>
        <v/>
      </c>
      <c r="L19" s="156" t="str">
        <f>'Analisis del Riesgo'!B23</f>
        <v>R9</v>
      </c>
      <c r="M19" s="156">
        <f>IF('Analisis del Riesgo'!N23="",0,'Analisis del Riesgo'!N23)</f>
        <v>0</v>
      </c>
      <c r="N19" s="156">
        <f>IF('Analisis del Riesgo'!M23="",0,'Analisis del Riesgo'!M23)</f>
        <v>0</v>
      </c>
      <c r="O19" s="157" t="str">
        <f>IF('Analisis del Riesgo'!F23&amp;'Analisis del Riesgo'!H23="","",LOOKUP('Analisis del Riesgo'!F23&amp;'Analisis del Riesgo'!H23,TabEvaluacion!$D$16:$D$40,TabEvaluacion!$C$16:$C$40))</f>
        <v/>
      </c>
      <c r="P19" s="150"/>
    </row>
    <row r="20" spans="1:16" ht="52.5" customHeight="1" x14ac:dyDescent="0.2">
      <c r="A20" s="170"/>
      <c r="B20" s="35"/>
      <c r="C20" s="163"/>
      <c r="D20" s="102"/>
      <c r="E20" s="102"/>
      <c r="F20" s="175"/>
      <c r="G20" s="175"/>
      <c r="H20" s="175"/>
      <c r="I20" s="101"/>
      <c r="J20" s="101"/>
      <c r="K20" s="155" t="str">
        <f>'Analisis del Riesgo'!C24</f>
        <v/>
      </c>
      <c r="L20" s="156" t="str">
        <f>'Analisis del Riesgo'!B24</f>
        <v>R10</v>
      </c>
      <c r="M20" s="156">
        <f>IF('Analisis del Riesgo'!N24="",0,'Analisis del Riesgo'!N24)</f>
        <v>0</v>
      </c>
      <c r="N20" s="156">
        <f>IF('Analisis del Riesgo'!M24="",0,'Analisis del Riesgo'!M24)</f>
        <v>0</v>
      </c>
      <c r="O20" s="157" t="str">
        <f>IF('Analisis del Riesgo'!F24&amp;'Analisis del Riesgo'!H24="","",LOOKUP('Analisis del Riesgo'!F24&amp;'Analisis del Riesgo'!H24,TabEvaluacion!$D$16:$D$40,TabEvaluacion!$C$16:$C$40))</f>
        <v/>
      </c>
      <c r="P20" s="150"/>
    </row>
    <row r="21" spans="1:16" ht="52.5" customHeight="1" x14ac:dyDescent="0.2">
      <c r="A21" s="170"/>
      <c r="B21" s="35"/>
      <c r="C21" s="163"/>
      <c r="D21" s="102"/>
      <c r="E21" s="102"/>
      <c r="F21" s="175"/>
      <c r="G21" s="175"/>
      <c r="H21" s="175"/>
      <c r="I21" s="101"/>
      <c r="J21" s="101"/>
      <c r="K21" s="179"/>
      <c r="L21" s="180"/>
      <c r="M21" s="180"/>
      <c r="N21" s="180"/>
      <c r="O21" s="181"/>
      <c r="P21" s="150"/>
    </row>
    <row r="22" spans="1:16" ht="36" customHeight="1" thickBot="1" x14ac:dyDescent="0.25">
      <c r="A22" s="182"/>
      <c r="B22" s="183"/>
      <c r="C22" s="184"/>
      <c r="D22" s="184"/>
      <c r="E22" s="185"/>
      <c r="F22" s="185"/>
      <c r="G22" s="186"/>
      <c r="H22" s="187"/>
      <c r="I22" s="188"/>
      <c r="J22" s="185"/>
      <c r="K22" s="185"/>
      <c r="L22" s="185"/>
      <c r="M22" s="185"/>
      <c r="N22" s="185"/>
      <c r="O22" s="189"/>
      <c r="P22" s="150"/>
    </row>
    <row r="23" spans="1:16" ht="30" customHeight="1" x14ac:dyDescent="0.2">
      <c r="A23" s="190"/>
      <c r="B23" s="191"/>
      <c r="C23" s="192"/>
      <c r="D23" s="192"/>
      <c r="E23" s="193"/>
      <c r="F23" s="193"/>
      <c r="G23" s="193"/>
      <c r="H23" s="194"/>
      <c r="I23" s="195"/>
      <c r="J23" s="196"/>
      <c r="K23" s="196"/>
      <c r="L23" s="196"/>
      <c r="M23" s="196"/>
      <c r="N23" s="196"/>
      <c r="O23" s="197"/>
      <c r="P23" s="150"/>
    </row>
    <row r="24" spans="1:16" ht="26.25" customHeight="1" x14ac:dyDescent="0.2">
      <c r="A24" s="554" t="str">
        <f>Identificación!B68</f>
        <v>Diseñado por:  Angelica Rodriguez y Carolina Cahuana</v>
      </c>
      <c r="B24" s="555"/>
      <c r="C24" s="552"/>
      <c r="D24" s="552"/>
      <c r="E24" s="552"/>
      <c r="F24" s="552"/>
      <c r="G24" s="552"/>
      <c r="H24" s="552"/>
      <c r="I24" s="552" t="str">
        <f>Identificación!E68</f>
        <v>Fecha de Aprobación: 10/11/2015</v>
      </c>
      <c r="J24" s="552"/>
      <c r="K24" s="552"/>
      <c r="L24" s="552" t="str">
        <f>Identificación!G68</f>
        <v>Version 4.5</v>
      </c>
      <c r="M24" s="552"/>
      <c r="N24" s="552"/>
      <c r="O24" s="553"/>
      <c r="P24" s="150"/>
    </row>
    <row r="25" spans="1:16" ht="13.5" customHeight="1" x14ac:dyDescent="0.2">
      <c r="A25" s="198"/>
      <c r="B25" s="199"/>
      <c r="C25" s="199"/>
      <c r="D25" s="199"/>
      <c r="E25" s="199"/>
      <c r="F25" s="199"/>
      <c r="G25" s="199"/>
      <c r="H25" s="199"/>
      <c r="I25" s="199"/>
      <c r="J25" s="199"/>
      <c r="K25" s="199"/>
      <c r="L25" s="199"/>
      <c r="M25" s="199"/>
      <c r="N25" s="199"/>
      <c r="O25" s="200"/>
      <c r="P25" s="201"/>
    </row>
    <row r="26" spans="1:16" x14ac:dyDescent="0.2">
      <c r="A26" s="202"/>
      <c r="B26" s="203"/>
      <c r="C26" s="576"/>
      <c r="D26" s="576"/>
      <c r="E26" s="576"/>
      <c r="F26" s="199"/>
      <c r="G26" s="199"/>
      <c r="H26" s="199"/>
      <c r="I26" s="199"/>
      <c r="J26" s="199"/>
      <c r="K26" s="199"/>
      <c r="L26" s="199"/>
      <c r="M26" s="199"/>
      <c r="N26" s="199"/>
      <c r="O26" s="200"/>
      <c r="P26" s="201"/>
    </row>
    <row r="27" spans="1:16" x14ac:dyDescent="0.2">
      <c r="A27" s="146"/>
      <c r="B27" s="101"/>
      <c r="C27" s="101"/>
      <c r="D27" s="101"/>
      <c r="E27" s="101"/>
      <c r="F27" s="101"/>
      <c r="G27" s="101"/>
      <c r="H27" s="101"/>
      <c r="I27" s="101"/>
      <c r="J27" s="101"/>
      <c r="K27" s="101"/>
      <c r="L27" s="101"/>
      <c r="M27" s="101"/>
      <c r="N27" s="101"/>
      <c r="O27" s="204"/>
    </row>
    <row r="28" spans="1:16" x14ac:dyDescent="0.2">
      <c r="A28" s="146"/>
      <c r="B28" s="101"/>
      <c r="C28" s="101"/>
      <c r="D28" s="101"/>
      <c r="E28" s="101"/>
      <c r="F28" s="101"/>
      <c r="G28" s="101"/>
      <c r="H28" s="101"/>
      <c r="I28" s="101"/>
      <c r="J28" s="101"/>
      <c r="K28" s="101"/>
      <c r="L28" s="101"/>
      <c r="M28" s="101"/>
      <c r="N28" s="101"/>
      <c r="O28" s="204"/>
    </row>
    <row r="29" spans="1:16" x14ac:dyDescent="0.2">
      <c r="A29" s="146"/>
      <c r="B29" s="101"/>
      <c r="C29" s="101"/>
      <c r="D29" s="101"/>
      <c r="E29" s="101"/>
      <c r="F29" s="101"/>
      <c r="G29" s="101"/>
      <c r="H29" s="101"/>
      <c r="I29" s="101"/>
      <c r="J29" s="101"/>
      <c r="K29" s="101"/>
      <c r="L29" s="101"/>
      <c r="M29" s="101"/>
      <c r="N29" s="101"/>
      <c r="O29" s="204"/>
    </row>
    <row r="30" spans="1:16" x14ac:dyDescent="0.2">
      <c r="A30" s="146"/>
      <c r="B30" s="101"/>
      <c r="C30" s="101"/>
      <c r="D30" s="101"/>
      <c r="E30" s="101"/>
      <c r="F30" s="101"/>
      <c r="G30" s="101"/>
      <c r="H30" s="101"/>
      <c r="I30" s="101"/>
      <c r="J30" s="101"/>
      <c r="K30" s="101"/>
      <c r="L30" s="101"/>
      <c r="M30" s="101"/>
      <c r="N30" s="101"/>
      <c r="O30" s="204"/>
    </row>
    <row r="31" spans="1:16" ht="13.5" thickBot="1" x14ac:dyDescent="0.25">
      <c r="A31" s="205"/>
      <c r="B31" s="185"/>
      <c r="C31" s="185"/>
      <c r="D31" s="185"/>
      <c r="E31" s="185"/>
      <c r="F31" s="185"/>
      <c r="G31" s="185"/>
      <c r="H31" s="185"/>
      <c r="I31" s="185"/>
      <c r="J31" s="185"/>
      <c r="K31" s="185"/>
      <c r="L31" s="185"/>
      <c r="M31" s="185"/>
      <c r="N31" s="185"/>
      <c r="O31" s="206"/>
    </row>
    <row r="32" spans="1:16" x14ac:dyDescent="0.2">
      <c r="A32" s="207"/>
      <c r="B32" s="151"/>
      <c r="C32" s="151"/>
      <c r="D32" s="151"/>
      <c r="E32" s="151"/>
      <c r="F32" s="151"/>
      <c r="G32" s="151"/>
      <c r="H32" s="151"/>
      <c r="I32" s="151"/>
      <c r="J32" s="151"/>
      <c r="K32" s="151"/>
      <c r="L32" s="151"/>
      <c r="M32" s="151"/>
      <c r="N32" s="151"/>
      <c r="O32" s="208"/>
    </row>
    <row r="33" spans="1:15" x14ac:dyDescent="0.2">
      <c r="A33" s="151"/>
      <c r="B33" s="151"/>
      <c r="C33" s="151"/>
      <c r="D33" s="151"/>
      <c r="E33" s="151"/>
      <c r="F33" s="151"/>
      <c r="G33" s="151"/>
      <c r="H33" s="151"/>
      <c r="I33" s="151"/>
      <c r="J33" s="151"/>
      <c r="K33" s="151"/>
      <c r="L33" s="151"/>
      <c r="M33" s="151"/>
      <c r="N33" s="151"/>
      <c r="O33" s="151"/>
    </row>
    <row r="34" spans="1:15" x14ac:dyDescent="0.2">
      <c r="A34" s="151"/>
      <c r="B34" s="151"/>
      <c r="C34" s="151"/>
      <c r="D34" s="151"/>
      <c r="E34" s="151"/>
      <c r="F34" s="151"/>
      <c r="G34" s="151"/>
      <c r="H34" s="151"/>
      <c r="I34" s="151"/>
      <c r="J34" s="151"/>
      <c r="K34" s="151"/>
      <c r="L34" s="151"/>
      <c r="M34" s="151"/>
      <c r="N34" s="151"/>
      <c r="O34" s="151"/>
    </row>
    <row r="35" spans="1:15" x14ac:dyDescent="0.2">
      <c r="A35" s="151"/>
      <c r="B35" s="151"/>
      <c r="C35" s="151"/>
      <c r="D35" s="151"/>
      <c r="E35" s="151"/>
      <c r="F35" s="151"/>
      <c r="G35" s="151"/>
      <c r="H35" s="151"/>
      <c r="I35" s="151"/>
      <c r="J35" s="151"/>
      <c r="K35" s="151"/>
      <c r="L35" s="151"/>
      <c r="M35" s="151"/>
      <c r="N35" s="151"/>
      <c r="O35" s="151"/>
    </row>
    <row r="36" spans="1:15" x14ac:dyDescent="0.2">
      <c r="A36" s="151"/>
      <c r="B36" s="151"/>
      <c r="C36" s="151"/>
      <c r="D36" s="151"/>
      <c r="E36" s="151"/>
      <c r="F36" s="151"/>
      <c r="G36" s="151"/>
      <c r="H36" s="151"/>
      <c r="I36" s="151"/>
      <c r="J36" s="151"/>
      <c r="K36" s="151"/>
      <c r="L36" s="151"/>
      <c r="M36" s="151"/>
      <c r="N36" s="151"/>
      <c r="O36" s="151"/>
    </row>
  </sheetData>
  <sheetProtection algorithmName="SHA-512" hashValue="7iKX9/pCkjql2B8awLP10TxCruPh1Tc5PpA/eplNsbWieYxn2JYiBE3L7OP3+UspH9/rYzDEr0DSgxu0GoSAgA==" saltValue="QcXB/UFXRKV/hFqhKR/L1g==" spinCount="100000" sheet="1" objects="1" scenarios="1"/>
  <mergeCells count="15">
    <mergeCell ref="C26:E26"/>
    <mergeCell ref="L24:O24"/>
    <mergeCell ref="I24:K24"/>
    <mergeCell ref="A24:H24"/>
    <mergeCell ref="A1:O1"/>
    <mergeCell ref="A2:O2"/>
    <mergeCell ref="A3:O3"/>
    <mergeCell ref="D17:H17"/>
    <mergeCell ref="M7:O7"/>
    <mergeCell ref="A6:O6"/>
    <mergeCell ref="A7:E7"/>
    <mergeCell ref="F7:L7"/>
    <mergeCell ref="F8:O8"/>
    <mergeCell ref="A8:E8"/>
    <mergeCell ref="A11:A15"/>
  </mergeCells>
  <conditionalFormatting sqref="O21">
    <cfRule type="containsText" dxfId="41" priority="5" operator="containsText" text="Moderada">
      <formula>NOT(ISERROR(SEARCH("Moderada",O21)))</formula>
    </cfRule>
    <cfRule type="containsText" dxfId="40" priority="6" operator="containsText" text="Alta">
      <formula>NOT(ISERROR(SEARCH("Alta",O21)))</formula>
    </cfRule>
    <cfRule type="containsText" dxfId="39" priority="7" operator="containsText" text="Baja">
      <formula>NOT(ISERROR(SEARCH("Baja",O21)))</formula>
    </cfRule>
    <cfRule type="containsText" dxfId="38" priority="8" operator="containsText" text="Extrema">
      <formula>NOT(ISERROR(SEARCH("Extrema",O21)))</formula>
    </cfRule>
  </conditionalFormatting>
  <conditionalFormatting sqref="O11:O20">
    <cfRule type="containsText" dxfId="37" priority="1" operator="containsText" text="Moderada">
      <formula>NOT(ISERROR(SEARCH("Moderada",O11)))</formula>
    </cfRule>
    <cfRule type="containsText" dxfId="36" priority="2" operator="containsText" text="Alta">
      <formula>NOT(ISERROR(SEARCH("Alta",O11)))</formula>
    </cfRule>
    <cfRule type="containsText" dxfId="35" priority="3" operator="containsText" text="Baja">
      <formula>NOT(ISERROR(SEARCH("Baja",O11)))</formula>
    </cfRule>
    <cfRule type="containsText" dxfId="34" priority="4" operator="containsText" text="Extrema">
      <formula>NOT(ISERROR(SEARCH("Extrema",O11)))</formula>
    </cfRule>
  </conditionalFormatting>
  <pageMargins left="0.7" right="0.7" top="0.75" bottom="0.75" header="0.3" footer="0.3"/>
  <pageSetup paperSize="120" scale="51" orientation="portrait" r:id="rId1"/>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0"/>
  <sheetViews>
    <sheetView showGridLines="0" workbookViewId="0">
      <selection activeCell="D16" sqref="D16:D20"/>
    </sheetView>
  </sheetViews>
  <sheetFormatPr baseColWidth="10" defaultRowHeight="12.75" x14ac:dyDescent="0.2"/>
  <cols>
    <col min="1" max="1" width="15.28515625" customWidth="1"/>
    <col min="2" max="2" width="13.85546875" customWidth="1"/>
    <col min="3" max="3" width="9.5703125" customWidth="1"/>
    <col min="4" max="4" width="28.85546875" bestFit="1" customWidth="1"/>
    <col min="5" max="5" width="9.28515625" customWidth="1"/>
    <col min="6" max="6" width="12.7109375" bestFit="1" customWidth="1"/>
    <col min="8" max="8" width="30.140625" customWidth="1"/>
    <col min="9" max="9" width="40.28515625" customWidth="1"/>
  </cols>
  <sheetData>
    <row r="1" spans="1:9" x14ac:dyDescent="0.2">
      <c r="A1" s="6" t="s">
        <v>127</v>
      </c>
      <c r="B1" s="608" t="s">
        <v>128</v>
      </c>
      <c r="C1" s="608"/>
      <c r="D1" s="608"/>
      <c r="E1" s="608"/>
      <c r="F1" s="608"/>
    </row>
    <row r="2" spans="1:9" x14ac:dyDescent="0.2">
      <c r="A2" s="7"/>
      <c r="B2" s="8" t="s">
        <v>133</v>
      </c>
      <c r="C2" s="8" t="s">
        <v>134</v>
      </c>
      <c r="D2" s="8" t="s">
        <v>101</v>
      </c>
      <c r="E2" s="8" t="s">
        <v>102</v>
      </c>
      <c r="F2" s="8" t="s">
        <v>135</v>
      </c>
      <c r="H2" s="4" t="s">
        <v>13</v>
      </c>
      <c r="I2" s="9" t="s">
        <v>146</v>
      </c>
    </row>
    <row r="3" spans="1:9" x14ac:dyDescent="0.2">
      <c r="A3" s="2" t="s">
        <v>205</v>
      </c>
      <c r="B3" s="20" t="s">
        <v>129</v>
      </c>
      <c r="C3" s="20" t="s">
        <v>129</v>
      </c>
      <c r="D3" s="3" t="s">
        <v>130</v>
      </c>
      <c r="E3" s="4" t="s">
        <v>131</v>
      </c>
      <c r="F3" s="4" t="s">
        <v>131</v>
      </c>
      <c r="H3" s="20" t="s">
        <v>15</v>
      </c>
      <c r="I3" s="9" t="s">
        <v>144</v>
      </c>
    </row>
    <row r="4" spans="1:9" x14ac:dyDescent="0.2">
      <c r="A4" s="2" t="s">
        <v>136</v>
      </c>
      <c r="B4" s="20" t="s">
        <v>129</v>
      </c>
      <c r="C4" s="20" t="s">
        <v>129</v>
      </c>
      <c r="D4" s="3" t="s">
        <v>130</v>
      </c>
      <c r="E4" s="4" t="s">
        <v>131</v>
      </c>
      <c r="F4" s="5" t="s">
        <v>132</v>
      </c>
      <c r="H4" s="5" t="s">
        <v>14</v>
      </c>
      <c r="I4" s="9" t="s">
        <v>147</v>
      </c>
    </row>
    <row r="5" spans="1:9" x14ac:dyDescent="0.2">
      <c r="A5" s="2" t="s">
        <v>95</v>
      </c>
      <c r="B5" s="20" t="s">
        <v>129</v>
      </c>
      <c r="C5" s="3" t="s">
        <v>130</v>
      </c>
      <c r="D5" s="4" t="s">
        <v>131</v>
      </c>
      <c r="E5" s="5" t="s">
        <v>132</v>
      </c>
      <c r="F5" s="5" t="s">
        <v>132</v>
      </c>
      <c r="H5" s="3" t="s">
        <v>138</v>
      </c>
      <c r="I5" s="9" t="s">
        <v>145</v>
      </c>
    </row>
    <row r="6" spans="1:9" x14ac:dyDescent="0.2">
      <c r="A6" s="2" t="s">
        <v>94</v>
      </c>
      <c r="B6" s="3" t="s">
        <v>130</v>
      </c>
      <c r="C6" s="4" t="s">
        <v>131</v>
      </c>
      <c r="D6" s="4" t="s">
        <v>131</v>
      </c>
      <c r="E6" s="5" t="s">
        <v>132</v>
      </c>
      <c r="F6" s="5" t="s">
        <v>132</v>
      </c>
    </row>
    <row r="7" spans="1:9" x14ac:dyDescent="0.2">
      <c r="A7" s="2" t="s">
        <v>137</v>
      </c>
      <c r="B7" s="4" t="s">
        <v>131</v>
      </c>
      <c r="C7" s="4" t="s">
        <v>131</v>
      </c>
      <c r="D7" s="5" t="s">
        <v>132</v>
      </c>
      <c r="E7" s="5" t="s">
        <v>132</v>
      </c>
      <c r="F7" s="5" t="s">
        <v>132</v>
      </c>
    </row>
    <row r="8" spans="1:9" ht="12.75" customHeight="1" x14ac:dyDescent="0.2">
      <c r="A8" s="605" t="s">
        <v>149</v>
      </c>
      <c r="B8" s="606"/>
      <c r="C8" s="606"/>
      <c r="D8" s="606"/>
      <c r="E8" s="606"/>
      <c r="F8" s="607"/>
    </row>
    <row r="9" spans="1:9" ht="12.75" customHeight="1" x14ac:dyDescent="0.2">
      <c r="A9" s="602" t="s">
        <v>148</v>
      </c>
      <c r="B9" s="603"/>
      <c r="C9" s="603"/>
      <c r="D9" s="603"/>
      <c r="E9" s="603"/>
      <c r="F9" s="604"/>
    </row>
    <row r="10" spans="1:9" ht="12.75" customHeight="1" x14ac:dyDescent="0.2">
      <c r="A10" s="605" t="s">
        <v>150</v>
      </c>
      <c r="B10" s="606"/>
      <c r="C10" s="606"/>
      <c r="D10" s="606"/>
      <c r="E10" s="606"/>
      <c r="F10" s="607"/>
    </row>
    <row r="11" spans="1:9" x14ac:dyDescent="0.2">
      <c r="A11" s="602" t="s">
        <v>151</v>
      </c>
      <c r="B11" s="603"/>
      <c r="C11" s="603"/>
      <c r="D11" s="603"/>
      <c r="E11" s="603"/>
      <c r="F11" s="604"/>
    </row>
    <row r="15" spans="1:9" x14ac:dyDescent="0.2">
      <c r="A15" s="12" t="s">
        <v>139</v>
      </c>
      <c r="B15" s="12" t="s">
        <v>140</v>
      </c>
      <c r="C15" s="12" t="s">
        <v>141</v>
      </c>
      <c r="D15" s="8" t="s">
        <v>142</v>
      </c>
      <c r="E15" s="11" t="s">
        <v>143</v>
      </c>
    </row>
    <row r="16" spans="1:9" x14ac:dyDescent="0.2">
      <c r="A16" s="2" t="s">
        <v>205</v>
      </c>
      <c r="B16" s="19" t="s">
        <v>133</v>
      </c>
      <c r="C16" s="20" t="s">
        <v>15</v>
      </c>
      <c r="D16" s="1" t="str">
        <f t="shared" ref="D16:D40" si="0">A16&amp;B16</f>
        <v xml:space="preserve">1 - Rara Vez 1 - Insignificante </v>
      </c>
    </row>
    <row r="17" spans="1:4" x14ac:dyDescent="0.2">
      <c r="A17" s="2" t="s">
        <v>205</v>
      </c>
      <c r="B17" s="19" t="s">
        <v>134</v>
      </c>
      <c r="C17" s="20" t="s">
        <v>15</v>
      </c>
      <c r="D17" s="1" t="str">
        <f t="shared" si="0"/>
        <v xml:space="preserve">1 - Rara Vez 2 - Menor </v>
      </c>
    </row>
    <row r="18" spans="1:4" x14ac:dyDescent="0.2">
      <c r="A18" s="2" t="s">
        <v>205</v>
      </c>
      <c r="B18" s="19" t="s">
        <v>101</v>
      </c>
      <c r="C18" s="3" t="s">
        <v>138</v>
      </c>
      <c r="D18" s="1" t="str">
        <f t="shared" si="0"/>
        <v xml:space="preserve">1 - Rara Vez 3 - Moderado </v>
      </c>
    </row>
    <row r="19" spans="1:4" x14ac:dyDescent="0.2">
      <c r="A19" s="2" t="s">
        <v>205</v>
      </c>
      <c r="B19" s="19" t="s">
        <v>102</v>
      </c>
      <c r="C19" s="4" t="s">
        <v>13</v>
      </c>
      <c r="D19" s="1" t="str">
        <f t="shared" si="0"/>
        <v xml:space="preserve">1 - Rara Vez 4 - Mayor  </v>
      </c>
    </row>
    <row r="20" spans="1:4" x14ac:dyDescent="0.2">
      <c r="A20" s="2" t="s">
        <v>205</v>
      </c>
      <c r="B20" s="19" t="s">
        <v>135</v>
      </c>
      <c r="C20" s="4" t="s">
        <v>13</v>
      </c>
      <c r="D20" s="1" t="str">
        <f t="shared" si="0"/>
        <v xml:space="preserve">1 - Rara Vez 5 - Catastrófico  </v>
      </c>
    </row>
    <row r="21" spans="1:4" x14ac:dyDescent="0.2">
      <c r="A21" s="2" t="s">
        <v>136</v>
      </c>
      <c r="B21" s="19" t="s">
        <v>133</v>
      </c>
      <c r="C21" s="20" t="s">
        <v>15</v>
      </c>
      <c r="D21" s="1" t="str">
        <f t="shared" si="0"/>
        <v xml:space="preserve">2 - Improbable 1 - Insignificante </v>
      </c>
    </row>
    <row r="22" spans="1:4" x14ac:dyDescent="0.2">
      <c r="A22" s="2" t="s">
        <v>136</v>
      </c>
      <c r="B22" s="19" t="s">
        <v>134</v>
      </c>
      <c r="C22" s="20" t="s">
        <v>15</v>
      </c>
      <c r="D22" s="1" t="str">
        <f t="shared" si="0"/>
        <v xml:space="preserve">2 - Improbable 2 - Menor </v>
      </c>
    </row>
    <row r="23" spans="1:4" x14ac:dyDescent="0.2">
      <c r="A23" s="2" t="s">
        <v>136</v>
      </c>
      <c r="B23" s="19" t="s">
        <v>101</v>
      </c>
      <c r="C23" s="3" t="s">
        <v>138</v>
      </c>
      <c r="D23" s="1" t="str">
        <f t="shared" si="0"/>
        <v xml:space="preserve">2 - Improbable 3 - Moderado </v>
      </c>
    </row>
    <row r="24" spans="1:4" x14ac:dyDescent="0.2">
      <c r="A24" s="2" t="s">
        <v>136</v>
      </c>
      <c r="B24" s="19" t="s">
        <v>102</v>
      </c>
      <c r="C24" s="4" t="s">
        <v>13</v>
      </c>
      <c r="D24" s="1" t="str">
        <f t="shared" si="0"/>
        <v xml:space="preserve">2 - Improbable 4 - Mayor  </v>
      </c>
    </row>
    <row r="25" spans="1:4" x14ac:dyDescent="0.2">
      <c r="A25" s="2" t="s">
        <v>136</v>
      </c>
      <c r="B25" s="19" t="s">
        <v>135</v>
      </c>
      <c r="C25" s="5" t="s">
        <v>14</v>
      </c>
      <c r="D25" s="1" t="str">
        <f t="shared" si="0"/>
        <v xml:space="preserve">2 - Improbable 5 - Catastrófico  </v>
      </c>
    </row>
    <row r="26" spans="1:4" x14ac:dyDescent="0.2">
      <c r="A26" s="2" t="s">
        <v>95</v>
      </c>
      <c r="B26" s="19" t="s">
        <v>133</v>
      </c>
      <c r="C26" s="20" t="s">
        <v>15</v>
      </c>
      <c r="D26" s="1" t="str">
        <f t="shared" si="0"/>
        <v xml:space="preserve">3 - Posible  1 - Insignificante </v>
      </c>
    </row>
    <row r="27" spans="1:4" x14ac:dyDescent="0.2">
      <c r="A27" s="2" t="s">
        <v>95</v>
      </c>
      <c r="B27" s="19" t="s">
        <v>134</v>
      </c>
      <c r="C27" s="3" t="s">
        <v>138</v>
      </c>
      <c r="D27" s="1" t="str">
        <f t="shared" si="0"/>
        <v xml:space="preserve">3 - Posible  2 - Menor </v>
      </c>
    </row>
    <row r="28" spans="1:4" x14ac:dyDescent="0.2">
      <c r="A28" s="2" t="s">
        <v>95</v>
      </c>
      <c r="B28" s="19" t="s">
        <v>101</v>
      </c>
      <c r="C28" s="4" t="s">
        <v>13</v>
      </c>
      <c r="D28" s="1" t="str">
        <f t="shared" si="0"/>
        <v xml:space="preserve">3 - Posible  3 - Moderado </v>
      </c>
    </row>
    <row r="29" spans="1:4" x14ac:dyDescent="0.2">
      <c r="A29" s="2" t="s">
        <v>95</v>
      </c>
      <c r="B29" s="19" t="s">
        <v>102</v>
      </c>
      <c r="C29" s="5" t="s">
        <v>14</v>
      </c>
      <c r="D29" s="1" t="str">
        <f t="shared" si="0"/>
        <v xml:space="preserve">3 - Posible  4 - Mayor  </v>
      </c>
    </row>
    <row r="30" spans="1:4" x14ac:dyDescent="0.2">
      <c r="A30" s="2" t="s">
        <v>95</v>
      </c>
      <c r="B30" s="19" t="s">
        <v>135</v>
      </c>
      <c r="C30" s="5" t="s">
        <v>14</v>
      </c>
      <c r="D30" s="1" t="str">
        <f t="shared" si="0"/>
        <v xml:space="preserve">3 - Posible  5 - Catastrófico  </v>
      </c>
    </row>
    <row r="31" spans="1:4" x14ac:dyDescent="0.2">
      <c r="A31" s="2" t="s">
        <v>94</v>
      </c>
      <c r="B31" s="19" t="s">
        <v>133</v>
      </c>
      <c r="C31" s="3" t="s">
        <v>138</v>
      </c>
      <c r="D31" s="1" t="str">
        <f t="shared" si="0"/>
        <v xml:space="preserve">4 - Probable 1 - Insignificante </v>
      </c>
    </row>
    <row r="32" spans="1:4" x14ac:dyDescent="0.2">
      <c r="A32" s="2" t="s">
        <v>94</v>
      </c>
      <c r="B32" s="19" t="s">
        <v>134</v>
      </c>
      <c r="C32" s="4" t="s">
        <v>13</v>
      </c>
      <c r="D32" s="1" t="str">
        <f t="shared" si="0"/>
        <v xml:space="preserve">4 - Probable 2 - Menor </v>
      </c>
    </row>
    <row r="33" spans="1:4" x14ac:dyDescent="0.2">
      <c r="A33" s="2" t="s">
        <v>94</v>
      </c>
      <c r="B33" s="19" t="s">
        <v>101</v>
      </c>
      <c r="C33" s="4" t="s">
        <v>13</v>
      </c>
      <c r="D33" s="1" t="str">
        <f t="shared" si="0"/>
        <v xml:space="preserve">4 - Probable 3 - Moderado </v>
      </c>
    </row>
    <row r="34" spans="1:4" x14ac:dyDescent="0.2">
      <c r="A34" s="2" t="s">
        <v>94</v>
      </c>
      <c r="B34" s="19" t="s">
        <v>102</v>
      </c>
      <c r="C34" s="5" t="s">
        <v>14</v>
      </c>
      <c r="D34" s="1" t="str">
        <f t="shared" si="0"/>
        <v xml:space="preserve">4 - Probable 4 - Mayor  </v>
      </c>
    </row>
    <row r="35" spans="1:4" x14ac:dyDescent="0.2">
      <c r="A35" s="2" t="s">
        <v>94</v>
      </c>
      <c r="B35" s="19" t="s">
        <v>135</v>
      </c>
      <c r="C35" s="5" t="s">
        <v>14</v>
      </c>
      <c r="D35" s="1" t="str">
        <f t="shared" si="0"/>
        <v xml:space="preserve">4 - Probable 5 - Catastrófico  </v>
      </c>
    </row>
    <row r="36" spans="1:4" x14ac:dyDescent="0.2">
      <c r="A36" s="2" t="s">
        <v>137</v>
      </c>
      <c r="B36" s="19" t="s">
        <v>133</v>
      </c>
      <c r="C36" s="4" t="s">
        <v>13</v>
      </c>
      <c r="D36" s="1" t="str">
        <f t="shared" si="0"/>
        <v xml:space="preserve">5 - Casi Seguro 1 - Insignificante </v>
      </c>
    </row>
    <row r="37" spans="1:4" x14ac:dyDescent="0.2">
      <c r="A37" s="2" t="s">
        <v>137</v>
      </c>
      <c r="B37" s="19" t="s">
        <v>134</v>
      </c>
      <c r="C37" s="4" t="s">
        <v>13</v>
      </c>
      <c r="D37" s="1" t="str">
        <f t="shared" si="0"/>
        <v xml:space="preserve">5 - Casi Seguro 2 - Menor </v>
      </c>
    </row>
    <row r="38" spans="1:4" x14ac:dyDescent="0.2">
      <c r="A38" s="2" t="s">
        <v>137</v>
      </c>
      <c r="B38" s="19" t="s">
        <v>101</v>
      </c>
      <c r="C38" s="5" t="s">
        <v>14</v>
      </c>
      <c r="D38" s="1" t="str">
        <f t="shared" si="0"/>
        <v xml:space="preserve">5 - Casi Seguro 3 - Moderado </v>
      </c>
    </row>
    <row r="39" spans="1:4" x14ac:dyDescent="0.2">
      <c r="A39" s="2" t="s">
        <v>137</v>
      </c>
      <c r="B39" s="19" t="s">
        <v>102</v>
      </c>
      <c r="C39" s="5" t="s">
        <v>14</v>
      </c>
      <c r="D39" s="1" t="str">
        <f t="shared" si="0"/>
        <v xml:space="preserve">5 - Casi Seguro 4 - Mayor  </v>
      </c>
    </row>
    <row r="40" spans="1:4" x14ac:dyDescent="0.2">
      <c r="A40" s="2" t="s">
        <v>137</v>
      </c>
      <c r="B40" s="19" t="s">
        <v>135</v>
      </c>
      <c r="C40" s="5" t="s">
        <v>14</v>
      </c>
      <c r="D40" s="1" t="str">
        <f t="shared" si="0"/>
        <v xml:space="preserve">5 - Casi Seguro 5 - Catastrófico  </v>
      </c>
    </row>
  </sheetData>
  <sortState ref="H2:I5">
    <sortCondition ref="H2:H5"/>
  </sortState>
  <mergeCells count="5">
    <mergeCell ref="A9:F9"/>
    <mergeCell ref="A10:F10"/>
    <mergeCell ref="A11:F11"/>
    <mergeCell ref="B1:F1"/>
    <mergeCell ref="A8:F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Z60"/>
  <sheetViews>
    <sheetView view="pageBreakPreview" topLeftCell="M20" zoomScale="55" zoomScaleNormal="35" zoomScaleSheetLayoutView="55" workbookViewId="0">
      <selection activeCell="O31" sqref="O31"/>
    </sheetView>
  </sheetViews>
  <sheetFormatPr baseColWidth="10" defaultColWidth="11.42578125" defaultRowHeight="12.75" x14ac:dyDescent="0.2"/>
  <cols>
    <col min="1" max="1" width="5.28515625" style="102" customWidth="1"/>
    <col min="2" max="2" width="16.28515625" style="102" customWidth="1"/>
    <col min="3" max="3" width="25.7109375" style="102" customWidth="1"/>
    <col min="4" max="4" width="7.28515625" style="102" customWidth="1"/>
    <col min="5" max="5" width="7.5703125" style="102" customWidth="1"/>
    <col min="6" max="6" width="12.42578125" style="102" customWidth="1"/>
    <col min="7" max="7" width="65.85546875" style="102" customWidth="1"/>
    <col min="8" max="8" width="16.42578125" style="102" customWidth="1"/>
    <col min="9" max="9" width="17.28515625" style="102" customWidth="1"/>
    <col min="10" max="10" width="23.5703125" style="102" customWidth="1"/>
    <col min="11" max="11" width="24.28515625" style="102" customWidth="1"/>
    <col min="12" max="12" width="21.140625" style="102" customWidth="1"/>
    <col min="13" max="13" width="24" style="102" customWidth="1"/>
    <col min="14" max="15" width="22" style="102" customWidth="1"/>
    <col min="16" max="16" width="18.7109375" style="102" customWidth="1"/>
    <col min="17" max="17" width="9.42578125" style="102" customWidth="1"/>
    <col min="18" max="18" width="9.7109375" style="102" customWidth="1"/>
    <col min="19" max="19" width="10.7109375" style="102" customWidth="1"/>
    <col min="20" max="20" width="9.140625" style="102" customWidth="1"/>
    <col min="21" max="21" width="7.85546875" style="102" customWidth="1"/>
    <col min="22" max="22" width="6.7109375" style="102" customWidth="1"/>
    <col min="23" max="16384" width="11.42578125" style="102"/>
  </cols>
  <sheetData>
    <row r="1" spans="2:26" ht="13.5" thickBot="1" x14ac:dyDescent="0.25"/>
    <row r="2" spans="2:26" x14ac:dyDescent="0.2">
      <c r="B2" s="638"/>
      <c r="C2" s="639"/>
      <c r="D2" s="639"/>
      <c r="E2" s="639"/>
      <c r="F2" s="639"/>
      <c r="G2" s="639"/>
      <c r="H2" s="639"/>
      <c r="I2" s="639"/>
      <c r="J2" s="639"/>
      <c r="K2" s="639"/>
      <c r="L2" s="639"/>
      <c r="M2" s="639"/>
      <c r="N2" s="639"/>
      <c r="O2" s="639"/>
      <c r="P2" s="639"/>
      <c r="Q2" s="639"/>
      <c r="R2" s="639"/>
      <c r="S2" s="639"/>
      <c r="T2" s="639"/>
      <c r="U2" s="639"/>
      <c r="V2" s="640"/>
    </row>
    <row r="3" spans="2:26" x14ac:dyDescent="0.2">
      <c r="B3" s="641"/>
      <c r="C3" s="642"/>
      <c r="D3" s="642"/>
      <c r="E3" s="642"/>
      <c r="F3" s="642"/>
      <c r="G3" s="642"/>
      <c r="H3" s="642"/>
      <c r="I3" s="642"/>
      <c r="J3" s="642"/>
      <c r="K3" s="642"/>
      <c r="L3" s="642"/>
      <c r="M3" s="642"/>
      <c r="N3" s="642"/>
      <c r="O3" s="642"/>
      <c r="P3" s="642"/>
      <c r="Q3" s="642"/>
      <c r="R3" s="642"/>
      <c r="S3" s="642"/>
      <c r="T3" s="642"/>
      <c r="U3" s="642"/>
      <c r="V3" s="643"/>
    </row>
    <row r="4" spans="2:26" x14ac:dyDescent="0.2">
      <c r="B4" s="641"/>
      <c r="C4" s="642"/>
      <c r="D4" s="642"/>
      <c r="E4" s="642"/>
      <c r="F4" s="642"/>
      <c r="G4" s="642"/>
      <c r="H4" s="642"/>
      <c r="I4" s="642"/>
      <c r="J4" s="642"/>
      <c r="K4" s="642"/>
      <c r="L4" s="642"/>
      <c r="M4" s="642"/>
      <c r="N4" s="642"/>
      <c r="O4" s="642"/>
      <c r="P4" s="642"/>
      <c r="Q4" s="642"/>
      <c r="R4" s="642"/>
      <c r="S4" s="642"/>
      <c r="T4" s="642"/>
      <c r="U4" s="642"/>
      <c r="V4" s="643"/>
    </row>
    <row r="5" spans="2:26" x14ac:dyDescent="0.2">
      <c r="B5" s="641"/>
      <c r="C5" s="642"/>
      <c r="D5" s="642"/>
      <c r="E5" s="642"/>
      <c r="F5" s="642"/>
      <c r="G5" s="642"/>
      <c r="H5" s="642"/>
      <c r="I5" s="642"/>
      <c r="J5" s="642"/>
      <c r="K5" s="642"/>
      <c r="L5" s="642"/>
      <c r="M5" s="642"/>
      <c r="N5" s="642"/>
      <c r="O5" s="642"/>
      <c r="P5" s="642"/>
      <c r="Q5" s="642"/>
      <c r="R5" s="642"/>
      <c r="S5" s="642"/>
      <c r="T5" s="642"/>
      <c r="U5" s="642"/>
      <c r="V5" s="643"/>
    </row>
    <row r="6" spans="2:26" x14ac:dyDescent="0.2">
      <c r="B6" s="641"/>
      <c r="C6" s="642"/>
      <c r="D6" s="642"/>
      <c r="E6" s="642"/>
      <c r="F6" s="642"/>
      <c r="G6" s="642"/>
      <c r="H6" s="642"/>
      <c r="I6" s="642"/>
      <c r="J6" s="642"/>
      <c r="K6" s="642"/>
      <c r="L6" s="642"/>
      <c r="M6" s="642"/>
      <c r="N6" s="642"/>
      <c r="O6" s="642"/>
      <c r="P6" s="642"/>
      <c r="Q6" s="642"/>
      <c r="R6" s="642"/>
      <c r="S6" s="642"/>
      <c r="T6" s="642"/>
      <c r="U6" s="642"/>
      <c r="V6" s="643"/>
    </row>
    <row r="7" spans="2:26" x14ac:dyDescent="0.2">
      <c r="B7" s="641"/>
      <c r="C7" s="642"/>
      <c r="D7" s="642"/>
      <c r="E7" s="642"/>
      <c r="F7" s="642"/>
      <c r="G7" s="642"/>
      <c r="H7" s="642"/>
      <c r="I7" s="642"/>
      <c r="J7" s="642"/>
      <c r="K7" s="642"/>
      <c r="L7" s="642"/>
      <c r="M7" s="642"/>
      <c r="N7" s="642"/>
      <c r="O7" s="642"/>
      <c r="P7" s="642"/>
      <c r="Q7" s="642"/>
      <c r="R7" s="642"/>
      <c r="S7" s="642"/>
      <c r="T7" s="642"/>
      <c r="U7" s="642"/>
      <c r="V7" s="643"/>
    </row>
    <row r="8" spans="2:26" ht="13.5" thickBot="1" x14ac:dyDescent="0.25">
      <c r="B8" s="644"/>
      <c r="C8" s="542"/>
      <c r="D8" s="542"/>
      <c r="E8" s="542"/>
      <c r="F8" s="542"/>
      <c r="G8" s="542"/>
      <c r="H8" s="542"/>
      <c r="I8" s="542"/>
      <c r="J8" s="542"/>
      <c r="K8" s="542"/>
      <c r="L8" s="542"/>
      <c r="M8" s="542"/>
      <c r="N8" s="542"/>
      <c r="O8" s="542"/>
      <c r="P8" s="542"/>
      <c r="Q8" s="542"/>
      <c r="R8" s="542"/>
      <c r="S8" s="542"/>
      <c r="T8" s="542"/>
      <c r="U8" s="542"/>
      <c r="V8" s="543"/>
    </row>
    <row r="9" spans="2:26" ht="40.5" customHeight="1" thickBot="1" x14ac:dyDescent="0.25">
      <c r="B9" s="645" t="s">
        <v>279</v>
      </c>
      <c r="C9" s="646"/>
      <c r="D9" s="646"/>
      <c r="E9" s="646"/>
      <c r="F9" s="646"/>
      <c r="G9" s="646"/>
      <c r="H9" s="646"/>
      <c r="I9" s="646"/>
      <c r="J9" s="646"/>
      <c r="K9" s="646"/>
      <c r="L9" s="646"/>
      <c r="M9" s="646"/>
      <c r="N9" s="646"/>
      <c r="O9" s="646"/>
      <c r="P9" s="646"/>
      <c r="Q9" s="646"/>
      <c r="R9" s="646"/>
      <c r="S9" s="646"/>
      <c r="T9" s="646"/>
      <c r="U9" s="646"/>
      <c r="V9" s="647"/>
    </row>
    <row r="10" spans="2:26" ht="33.75" customHeight="1" x14ac:dyDescent="0.2">
      <c r="B10" s="556" t="s">
        <v>214</v>
      </c>
      <c r="C10" s="557"/>
      <c r="D10" s="557" t="str">
        <f>IF(Identificación!D12="","",Identificación!D12)</f>
        <v>ALCALDIA DISTRITAL DE BARRANQUILLA</v>
      </c>
      <c r="E10" s="557"/>
      <c r="F10" s="557"/>
      <c r="G10" s="557"/>
      <c r="H10" s="557"/>
      <c r="I10" s="557"/>
      <c r="J10" s="557"/>
      <c r="K10" s="557"/>
      <c r="L10" s="557"/>
      <c r="M10" s="557"/>
      <c r="N10" s="557"/>
      <c r="O10" s="557"/>
      <c r="P10" s="557"/>
      <c r="Q10" s="657" t="str">
        <f>IF(Identificación!G12="","",Identificación!G12)</f>
        <v>Periodo:    2017</v>
      </c>
      <c r="R10" s="657"/>
      <c r="S10" s="657"/>
      <c r="T10" s="657"/>
      <c r="U10" s="657"/>
      <c r="V10" s="658"/>
    </row>
    <row r="11" spans="2:26" ht="42.75" customHeight="1" thickBot="1" x14ac:dyDescent="0.25">
      <c r="B11" s="558" t="s">
        <v>5</v>
      </c>
      <c r="C11" s="559"/>
      <c r="D11" s="574" t="str">
        <f>IF(Identificación!D13="","",Identificación!D13)</f>
        <v/>
      </c>
      <c r="E11" s="574"/>
      <c r="F11" s="574"/>
      <c r="G11" s="574"/>
      <c r="H11" s="574"/>
      <c r="I11" s="574"/>
      <c r="J11" s="574"/>
      <c r="K11" s="574"/>
      <c r="L11" s="574"/>
      <c r="M11" s="574"/>
      <c r="N11" s="574"/>
      <c r="O11" s="574"/>
      <c r="P11" s="574"/>
      <c r="Q11" s="574"/>
      <c r="R11" s="574"/>
      <c r="S11" s="574"/>
      <c r="T11" s="574"/>
      <c r="U11" s="574"/>
      <c r="V11" s="575"/>
    </row>
    <row r="12" spans="2:26" s="209" customFormat="1" ht="24" customHeight="1" thickBot="1" x14ac:dyDescent="0.25">
      <c r="B12" s="648" t="s">
        <v>0</v>
      </c>
      <c r="C12" s="651" t="s">
        <v>1</v>
      </c>
      <c r="D12" s="659" t="s">
        <v>253</v>
      </c>
      <c r="E12" s="660"/>
      <c r="F12" s="661"/>
      <c r="G12" s="665" t="s">
        <v>304</v>
      </c>
      <c r="H12" s="666"/>
      <c r="I12" s="667"/>
      <c r="J12" s="654" t="s">
        <v>156</v>
      </c>
      <c r="K12" s="654"/>
      <c r="L12" s="654"/>
      <c r="M12" s="654"/>
      <c r="N12" s="654"/>
      <c r="O12" s="654"/>
      <c r="P12" s="654"/>
      <c r="Q12" s="654"/>
      <c r="R12" s="654"/>
      <c r="S12" s="654"/>
      <c r="T12" s="654"/>
      <c r="U12" s="654"/>
      <c r="V12" s="655"/>
    </row>
    <row r="13" spans="2:26" s="209" customFormat="1" ht="58.15" customHeight="1" x14ac:dyDescent="0.2">
      <c r="B13" s="649"/>
      <c r="C13" s="652"/>
      <c r="D13" s="662"/>
      <c r="E13" s="663"/>
      <c r="F13" s="664"/>
      <c r="G13" s="668" t="s">
        <v>209</v>
      </c>
      <c r="H13" s="668" t="s">
        <v>305</v>
      </c>
      <c r="I13" s="668" t="s">
        <v>303</v>
      </c>
      <c r="J13" s="656" t="s">
        <v>153</v>
      </c>
      <c r="K13" s="656"/>
      <c r="L13" s="656"/>
      <c r="M13" s="656" t="s">
        <v>154</v>
      </c>
      <c r="N13" s="656"/>
      <c r="O13" s="656"/>
      <c r="P13" s="624" t="s">
        <v>280</v>
      </c>
      <c r="Q13" s="623" t="s">
        <v>255</v>
      </c>
      <c r="R13" s="623"/>
      <c r="S13" s="623"/>
      <c r="T13" s="623"/>
      <c r="U13" s="623" t="s">
        <v>256</v>
      </c>
      <c r="V13" s="669"/>
    </row>
    <row r="14" spans="2:26" s="210" customFormat="1" ht="132.75" customHeight="1" thickBot="1" x14ac:dyDescent="0.25">
      <c r="B14" s="650"/>
      <c r="C14" s="653"/>
      <c r="D14" s="407" t="s">
        <v>11</v>
      </c>
      <c r="E14" s="407" t="s">
        <v>4</v>
      </c>
      <c r="F14" s="408" t="s">
        <v>266</v>
      </c>
      <c r="G14" s="625"/>
      <c r="H14" s="625"/>
      <c r="I14" s="625"/>
      <c r="J14" s="389" t="s">
        <v>203</v>
      </c>
      <c r="K14" s="389" t="s">
        <v>202</v>
      </c>
      <c r="L14" s="389" t="s">
        <v>198</v>
      </c>
      <c r="M14" s="389" t="s">
        <v>201</v>
      </c>
      <c r="N14" s="389" t="s">
        <v>199</v>
      </c>
      <c r="O14" s="389" t="s">
        <v>200</v>
      </c>
      <c r="P14" s="625"/>
      <c r="Q14" s="409" t="s">
        <v>11</v>
      </c>
      <c r="R14" s="409" t="s">
        <v>4</v>
      </c>
      <c r="S14" s="410" t="s">
        <v>262</v>
      </c>
      <c r="T14" s="410" t="s">
        <v>263</v>
      </c>
      <c r="U14" s="408" t="s">
        <v>11</v>
      </c>
      <c r="V14" s="411" t="s">
        <v>4</v>
      </c>
    </row>
    <row r="15" spans="2:26" s="209" customFormat="1" ht="45.75" customHeight="1" x14ac:dyDescent="0.2">
      <c r="B15" s="629" t="str">
        <f>IF('Analisis del Riesgo'!B15="","",'Analisis del Riesgo'!B15)</f>
        <v>R1</v>
      </c>
      <c r="C15" s="626" t="str">
        <f>'Analisis del Riesgo'!C15</f>
        <v xml:space="preserve">Manejo inadecuado de la información física o digital en la entidad  </v>
      </c>
      <c r="D15" s="632">
        <f>IF('Analisis del Riesgo'!F15="","",LOOKUP('Analisis del Riesgo'!F15,ProbImpacto!$E$3:$E$7,ProbImpacto!$A$3:$A$7))</f>
        <v>3</v>
      </c>
      <c r="E15" s="632">
        <f>IF('Analisis del Riesgo'!H15="","",LOOKUP('Analisis del Riesgo'!$H15,ProbImpacto!$F$12:$F$16,ProbImpacto!$A$12:$A$16))</f>
        <v>5</v>
      </c>
      <c r="F15" s="635" t="str">
        <f>'Analisis del Riesgo'!K15</f>
        <v>Extrema</v>
      </c>
      <c r="G15" s="232" t="s">
        <v>338</v>
      </c>
      <c r="H15" s="232" t="s">
        <v>339</v>
      </c>
      <c r="I15" s="232" t="s">
        <v>11</v>
      </c>
      <c r="J15" s="450" t="s">
        <v>349</v>
      </c>
      <c r="K15" s="450" t="s">
        <v>349</v>
      </c>
      <c r="L15" s="450" t="s">
        <v>350</v>
      </c>
      <c r="M15" s="450" t="s">
        <v>349</v>
      </c>
      <c r="N15" s="450" t="s">
        <v>349</v>
      </c>
      <c r="O15" s="450" t="s">
        <v>349</v>
      </c>
      <c r="P15" s="211">
        <f>(IF(OR(J15="",K15="",L15="",M15="",N15="",O15=""),"",IF(J15="SI",15,0)+(IF(K15="SI",15,0))+(IF(L15="Manual",10,IF(L15="Automático",15)))+(IF(M15="SI",15,0))+(IF(N15="SI",10,0)+(IF(O15="SI",30,0)))))</f>
        <v>100</v>
      </c>
      <c r="Q15" s="388">
        <f t="shared" ref="Q15:Q44" si="0">IF($O15="","",IF($I15="Probabilidad",IF(AND(($P15)&gt;=76,($P15)&lt;=100),2,IF((AND(($P15)&gt;=51,($P15)&lt;=75)),1,IF(AND(($P15)&lt;=50,($P15)&gt;=0),0,""))),""))</f>
        <v>2</v>
      </c>
      <c r="R15" s="388" t="str">
        <f t="shared" ref="R15:R44" si="1">IF($O15="","",IF($I15="Impacto",IF(AND(($P15)&gt;=76,($P15)&lt;=100),2,IF((AND(($P15)&gt;=51,($P15)&lt;=75)),1,IF(AND(($P15)&lt;=50,($P15)&gt;=0),0,""))),""))</f>
        <v/>
      </c>
      <c r="S15" s="614">
        <f>IF((COUNTIF(I15:I17,"Probabilidad"))&gt;0,IF(AVERAGEA(Q15:Q17)&lt;=0,0,ROUND(AVERAGEIF((Q15:Q17),"&gt;0"),0)),"")</f>
        <v>2</v>
      </c>
      <c r="T15" s="614" t="str">
        <f>IF((COUNTIF(I15:I17,"Impacto"))&gt;0,IF(AVERAGEA(R15:R17)&lt;=0,0,ROUND(AVERAGEIF((R15:R17),"&gt;0"),0)),"")</f>
        <v/>
      </c>
      <c r="U15" s="617">
        <f>+IF($O15="","",IF(S15="",(D15),IF(D15=S15,IF(S15&gt;1,D15-1,D15),D15-S15)))</f>
        <v>1</v>
      </c>
      <c r="V15" s="620">
        <f>+IF($O15="","",IF(T15="",(E15),IF(E15=T15,IF(T15&gt;1,E15-1,E15),E15-T15)))</f>
        <v>5</v>
      </c>
      <c r="Z15" s="212"/>
    </row>
    <row r="16" spans="2:26" s="209" customFormat="1" ht="45.75" customHeight="1" x14ac:dyDescent="0.2">
      <c r="B16" s="630"/>
      <c r="C16" s="627"/>
      <c r="D16" s="633"/>
      <c r="E16" s="633"/>
      <c r="F16" s="636"/>
      <c r="G16" s="233" t="s">
        <v>340</v>
      </c>
      <c r="H16" s="233" t="s">
        <v>339</v>
      </c>
      <c r="I16" s="233" t="s">
        <v>11</v>
      </c>
      <c r="J16" s="451" t="s">
        <v>349</v>
      </c>
      <c r="K16" s="451" t="s">
        <v>349</v>
      </c>
      <c r="L16" s="451" t="s">
        <v>192</v>
      </c>
      <c r="M16" s="451" t="s">
        <v>351</v>
      </c>
      <c r="N16" s="451" t="s">
        <v>349</v>
      </c>
      <c r="O16" s="451" t="s">
        <v>349</v>
      </c>
      <c r="P16" s="213">
        <f t="shared" ref="P16:P44" si="2">(IF(OR(J16="",K16="",L16="",M16="",N16="",O16=""),"",IF(J16="SI",15,0)+(IF(K16="SI",15,0))+(IF(L16="Manual",10,IF(L16="Automático",15)))+(IF(M16="SI",15,0))+(IF(N16="SI",10,0)+(IF(O16="SI",30,0)))))</f>
        <v>80</v>
      </c>
      <c r="Q16" s="386">
        <f t="shared" si="0"/>
        <v>2</v>
      </c>
      <c r="R16" s="386" t="str">
        <f t="shared" si="1"/>
        <v/>
      </c>
      <c r="S16" s="615"/>
      <c r="T16" s="615"/>
      <c r="U16" s="618"/>
      <c r="V16" s="621"/>
    </row>
    <row r="17" spans="2:24" s="209" customFormat="1" ht="45.75" customHeight="1" thickBot="1" x14ac:dyDescent="0.25">
      <c r="B17" s="631"/>
      <c r="C17" s="628"/>
      <c r="D17" s="634"/>
      <c r="E17" s="634"/>
      <c r="F17" s="637"/>
      <c r="G17" s="234" t="s">
        <v>341</v>
      </c>
      <c r="H17" s="234" t="s">
        <v>339</v>
      </c>
      <c r="I17" s="234" t="s">
        <v>11</v>
      </c>
      <c r="J17" s="452" t="s">
        <v>349</v>
      </c>
      <c r="K17" s="452" t="s">
        <v>349</v>
      </c>
      <c r="L17" s="452" t="s">
        <v>192</v>
      </c>
      <c r="M17" s="452" t="s">
        <v>351</v>
      </c>
      <c r="N17" s="452" t="s">
        <v>349</v>
      </c>
      <c r="O17" s="452" t="s">
        <v>349</v>
      </c>
      <c r="P17" s="214">
        <f t="shared" si="2"/>
        <v>80</v>
      </c>
      <c r="Q17" s="387">
        <f t="shared" si="0"/>
        <v>2</v>
      </c>
      <c r="R17" s="387" t="str">
        <f t="shared" si="1"/>
        <v/>
      </c>
      <c r="S17" s="616"/>
      <c r="T17" s="616"/>
      <c r="U17" s="619"/>
      <c r="V17" s="622"/>
    </row>
    <row r="18" spans="2:24" s="209" customFormat="1" ht="45.75" customHeight="1" x14ac:dyDescent="0.2">
      <c r="B18" s="629" t="str">
        <f>IF('Analisis del Riesgo'!B16="","",'Analisis del Riesgo'!B16)</f>
        <v>R2</v>
      </c>
      <c r="C18" s="626" t="str">
        <f>'Analisis del Riesgo'!C16</f>
        <v>Alteración intencional o fortuita de la cartera de los contribuyentes</v>
      </c>
      <c r="D18" s="632">
        <f>IF('Analisis del Riesgo'!F16="","",LOOKUP('Analisis del Riesgo'!F16,ProbImpacto!$E$3:$E$7,ProbImpacto!$A$3:$A$7))</f>
        <v>2</v>
      </c>
      <c r="E18" s="632">
        <f>IF('Analisis del Riesgo'!H16="","",LOOKUP('Analisis del Riesgo'!$H16,ProbImpacto!$F$12:$F$16,ProbImpacto!$A$12:$A$16))</f>
        <v>3</v>
      </c>
      <c r="F18" s="635" t="str">
        <f>'Analisis del Riesgo'!K16</f>
        <v>Moderada</v>
      </c>
      <c r="G18" s="233" t="s">
        <v>407</v>
      </c>
      <c r="H18" s="232" t="s">
        <v>339</v>
      </c>
      <c r="I18" s="232" t="s">
        <v>11</v>
      </c>
      <c r="J18" s="450" t="s">
        <v>349</v>
      </c>
      <c r="K18" s="450" t="s">
        <v>349</v>
      </c>
      <c r="L18" s="450" t="s">
        <v>350</v>
      </c>
      <c r="M18" s="450" t="s">
        <v>349</v>
      </c>
      <c r="N18" s="450" t="s">
        <v>349</v>
      </c>
      <c r="O18" s="450" t="s">
        <v>349</v>
      </c>
      <c r="P18" s="211">
        <f t="shared" si="2"/>
        <v>100</v>
      </c>
      <c r="Q18" s="388">
        <f t="shared" si="0"/>
        <v>2</v>
      </c>
      <c r="R18" s="388" t="str">
        <f t="shared" si="1"/>
        <v/>
      </c>
      <c r="S18" s="614">
        <f>IF((COUNTIF(I18:I20,"Probabilidad"))&gt;0,IF(AVERAGEA(Q18:Q20)&lt;=0,0,ROUND(AVERAGEIF((Q18:Q20),"&gt;0"),0)),"")</f>
        <v>2</v>
      </c>
      <c r="T18" s="614" t="str">
        <f>IF((COUNTIF(I18:I20,"Impacto"))&gt;0,IF(AVERAGEA(R18:R20)&lt;=0,0,ROUND(AVERAGEIF((R18:R20),"&gt;0"),0)),"")</f>
        <v/>
      </c>
      <c r="U18" s="617">
        <f>+IF($O18="","",IF(S18="",(D18),IF(D18=S18,IF(S18&gt;1,D18-1,D18),D18-S18)))</f>
        <v>1</v>
      </c>
      <c r="V18" s="620">
        <f>+IF($O18="","",IF(T18="",(E18),IF(E18=T18,IF(T18&gt;1,E18-1,E18),E18-T18)))</f>
        <v>3</v>
      </c>
      <c r="X18" s="102"/>
    </row>
    <row r="19" spans="2:24" s="209" customFormat="1" ht="45.75" customHeight="1" thickBot="1" x14ac:dyDescent="0.25">
      <c r="B19" s="630"/>
      <c r="C19" s="627"/>
      <c r="D19" s="633"/>
      <c r="E19" s="633"/>
      <c r="F19" s="636"/>
      <c r="G19" s="234" t="s">
        <v>408</v>
      </c>
      <c r="H19" s="233" t="s">
        <v>339</v>
      </c>
      <c r="I19" s="233" t="s">
        <v>11</v>
      </c>
      <c r="J19" s="383" t="s">
        <v>349</v>
      </c>
      <c r="K19" s="383" t="s">
        <v>349</v>
      </c>
      <c r="L19" s="383" t="s">
        <v>192</v>
      </c>
      <c r="M19" s="383" t="s">
        <v>349</v>
      </c>
      <c r="N19" s="383" t="s">
        <v>349</v>
      </c>
      <c r="O19" s="383" t="s">
        <v>349</v>
      </c>
      <c r="P19" s="213">
        <f t="shared" si="2"/>
        <v>95</v>
      </c>
      <c r="Q19" s="386">
        <f t="shared" si="0"/>
        <v>2</v>
      </c>
      <c r="R19" s="386" t="str">
        <f t="shared" si="1"/>
        <v/>
      </c>
      <c r="S19" s="615"/>
      <c r="T19" s="615"/>
      <c r="U19" s="618"/>
      <c r="V19" s="621"/>
      <c r="X19" s="406"/>
    </row>
    <row r="20" spans="2:24" s="209" customFormat="1" ht="45.75" customHeight="1" thickBot="1" x14ac:dyDescent="0.25">
      <c r="B20" s="631"/>
      <c r="C20" s="628"/>
      <c r="D20" s="634"/>
      <c r="E20" s="634"/>
      <c r="F20" s="637"/>
      <c r="G20" s="234"/>
      <c r="H20" s="234"/>
      <c r="I20" s="234"/>
      <c r="J20" s="384"/>
      <c r="K20" s="384"/>
      <c r="L20" s="384"/>
      <c r="M20" s="384"/>
      <c r="N20" s="384"/>
      <c r="O20" s="384"/>
      <c r="P20" s="214" t="str">
        <f t="shared" si="2"/>
        <v/>
      </c>
      <c r="Q20" s="387" t="str">
        <f t="shared" si="0"/>
        <v/>
      </c>
      <c r="R20" s="387" t="str">
        <f t="shared" si="1"/>
        <v/>
      </c>
      <c r="S20" s="616"/>
      <c r="T20" s="616"/>
      <c r="U20" s="619"/>
      <c r="V20" s="622"/>
      <c r="X20" s="102"/>
    </row>
    <row r="21" spans="2:24" s="209" customFormat="1" ht="45.75" customHeight="1" x14ac:dyDescent="0.2">
      <c r="B21" s="629" t="str">
        <f>IF('Analisis del Riesgo'!B17="","",'Analisis del Riesgo'!B17)</f>
        <v>R3</v>
      </c>
      <c r="C21" s="626" t="str">
        <f>'Analisis del Riesgo'!C17</f>
        <v>Disposiciones establecidas en los pliegos de condiciones que permiten a los participantes direccionar los procesos hacia un grupo en particular</v>
      </c>
      <c r="D21" s="632">
        <f>IF('Analisis del Riesgo'!F17="","",LOOKUP('Analisis del Riesgo'!F17,ProbImpacto!$E$3:$E$7,ProbImpacto!$A$3:$A$7))</f>
        <v>2</v>
      </c>
      <c r="E21" s="632">
        <f>IF('Analisis del Riesgo'!H17="","",LOOKUP('Analisis del Riesgo'!$H17,ProbImpacto!$F$12:$F$16,ProbImpacto!$A$12:$A$16))</f>
        <v>3</v>
      </c>
      <c r="F21" s="635" t="str">
        <f>'Analisis del Riesgo'!K17</f>
        <v>Moderada</v>
      </c>
      <c r="G21" s="232" t="s">
        <v>342</v>
      </c>
      <c r="H21" s="232" t="s">
        <v>339</v>
      </c>
      <c r="I21" s="232" t="s">
        <v>11</v>
      </c>
      <c r="J21" s="450" t="s">
        <v>351</v>
      </c>
      <c r="K21" s="450" t="s">
        <v>349</v>
      </c>
      <c r="L21" s="450" t="s">
        <v>192</v>
      </c>
      <c r="M21" s="450" t="s">
        <v>349</v>
      </c>
      <c r="N21" s="450" t="s">
        <v>351</v>
      </c>
      <c r="O21" s="450" t="s">
        <v>349</v>
      </c>
      <c r="P21" s="211">
        <f t="shared" si="2"/>
        <v>70</v>
      </c>
      <c r="Q21" s="388">
        <f t="shared" si="0"/>
        <v>1</v>
      </c>
      <c r="R21" s="388" t="str">
        <f t="shared" si="1"/>
        <v/>
      </c>
      <c r="S21" s="614">
        <f>IF((COUNTIF(I21:I23,"Probabilidad"))&gt;0,IF(AVERAGEA(Q21:Q23)&lt;=0,0,ROUND(AVERAGEIF((Q21:Q23),"&gt;0"),0)),"")</f>
        <v>2</v>
      </c>
      <c r="T21" s="614" t="str">
        <f>IF((COUNTIF(I21:I23,"Impacto"))&gt;0,IF(AVERAGEA(R21:R23)&lt;=0,0,ROUND(AVERAGEIF((R21:R23),"&gt;0"),0)),"")</f>
        <v/>
      </c>
      <c r="U21" s="617">
        <f>+IF($O21="","",IF(S21="",(D21),IF(D21=S21,IF(S21&gt;1,D21-1,D21),D21-S21)))</f>
        <v>1</v>
      </c>
      <c r="V21" s="620">
        <f>+IF($O21="","",IF(T21="",(E21),IF(E21=T21,IF(T21&gt;1,E21-1,E21),E21-T21)))</f>
        <v>3</v>
      </c>
    </row>
    <row r="22" spans="2:24" s="209" customFormat="1" ht="45.75" customHeight="1" x14ac:dyDescent="0.2">
      <c r="B22" s="630"/>
      <c r="C22" s="627"/>
      <c r="D22" s="633"/>
      <c r="E22" s="633"/>
      <c r="F22" s="636"/>
      <c r="G22" s="233" t="s">
        <v>343</v>
      </c>
      <c r="H22" s="233" t="s">
        <v>339</v>
      </c>
      <c r="I22" s="233" t="s">
        <v>11</v>
      </c>
      <c r="J22" s="451" t="s">
        <v>349</v>
      </c>
      <c r="K22" s="451" t="s">
        <v>349</v>
      </c>
      <c r="L22" s="451" t="s">
        <v>192</v>
      </c>
      <c r="M22" s="451" t="s">
        <v>349</v>
      </c>
      <c r="N22" s="451" t="s">
        <v>349</v>
      </c>
      <c r="O22" s="451" t="s">
        <v>349</v>
      </c>
      <c r="P22" s="213">
        <f t="shared" si="2"/>
        <v>95</v>
      </c>
      <c r="Q22" s="386">
        <f t="shared" si="0"/>
        <v>2</v>
      </c>
      <c r="R22" s="386" t="str">
        <f t="shared" si="1"/>
        <v/>
      </c>
      <c r="S22" s="615"/>
      <c r="T22" s="615"/>
      <c r="U22" s="618"/>
      <c r="V22" s="621"/>
    </row>
    <row r="23" spans="2:24" s="209" customFormat="1" ht="45.75" customHeight="1" thickBot="1" x14ac:dyDescent="0.25">
      <c r="B23" s="631"/>
      <c r="C23" s="628"/>
      <c r="D23" s="634"/>
      <c r="E23" s="634"/>
      <c r="F23" s="637"/>
      <c r="G23" s="234"/>
      <c r="H23" s="234"/>
      <c r="I23" s="234"/>
      <c r="J23" s="384"/>
      <c r="K23" s="384"/>
      <c r="L23" s="384"/>
      <c r="M23" s="384"/>
      <c r="N23" s="384"/>
      <c r="O23" s="384"/>
      <c r="P23" s="214" t="str">
        <f t="shared" si="2"/>
        <v/>
      </c>
      <c r="Q23" s="387" t="str">
        <f t="shared" si="0"/>
        <v/>
      </c>
      <c r="R23" s="387" t="str">
        <f t="shared" si="1"/>
        <v/>
      </c>
      <c r="S23" s="616"/>
      <c r="T23" s="616"/>
      <c r="U23" s="619"/>
      <c r="V23" s="622"/>
    </row>
    <row r="24" spans="2:24" s="209" customFormat="1" ht="45.75" customHeight="1" x14ac:dyDescent="0.2">
      <c r="B24" s="629" t="str">
        <f>IF('Analisis del Riesgo'!B18="","",'Analisis del Riesgo'!B18)</f>
        <v>R4</v>
      </c>
      <c r="C24" s="626" t="str">
        <f>'Analisis del Riesgo'!C18</f>
        <v xml:space="preserve">  Tramites y/o Servicios    Concusión,  Cohecho, Tráfico de Influencias</v>
      </c>
      <c r="D24" s="632">
        <f>IF('Analisis del Riesgo'!F18="","",LOOKUP('Analisis del Riesgo'!F18,ProbImpacto!$E$3:$E$7,ProbImpacto!$A$3:$A$7))</f>
        <v>3</v>
      </c>
      <c r="E24" s="632">
        <f>IF('Analisis del Riesgo'!H18="","",LOOKUP('Analisis del Riesgo'!$H18,ProbImpacto!$F$12:$F$16,ProbImpacto!$A$12:$A$16))</f>
        <v>4</v>
      </c>
      <c r="F24" s="635" t="str">
        <f>'Analisis del Riesgo'!K18</f>
        <v>Extrema</v>
      </c>
      <c r="G24" s="232" t="s">
        <v>344</v>
      </c>
      <c r="H24" s="232" t="s">
        <v>339</v>
      </c>
      <c r="I24" s="232" t="s">
        <v>11</v>
      </c>
      <c r="J24" s="450" t="s">
        <v>349</v>
      </c>
      <c r="K24" s="450" t="s">
        <v>349</v>
      </c>
      <c r="L24" s="450" t="s">
        <v>192</v>
      </c>
      <c r="M24" s="450" t="s">
        <v>351</v>
      </c>
      <c r="N24" s="450" t="s">
        <v>349</v>
      </c>
      <c r="O24" s="450" t="s">
        <v>351</v>
      </c>
      <c r="P24" s="211">
        <f t="shared" si="2"/>
        <v>50</v>
      </c>
      <c r="Q24" s="388">
        <f t="shared" si="0"/>
        <v>0</v>
      </c>
      <c r="R24" s="388" t="str">
        <f t="shared" si="1"/>
        <v/>
      </c>
      <c r="S24" s="614">
        <f>IF((COUNTIF(I24:I26,"Probabilidad"))&gt;0,IF(AVERAGEA(Q24:Q26)&lt;=0,0,ROUND(AVERAGEIF((Q24:Q26),"&gt;0"),0)),"")</f>
        <v>1</v>
      </c>
      <c r="T24" s="614" t="str">
        <f>IF((COUNTIF(I24:I26,"Impacto"))&gt;0,IF(AVERAGEA(R24:R26)&lt;=0,0,ROUND(AVERAGEIF((R24:R26),"&gt;0"),0)),"")</f>
        <v/>
      </c>
      <c r="U24" s="617">
        <f>+IF($O24="","",IF(S24="",(D24),IF(D24=S24,IF(S24&gt;1,D24-1,D24),D24-S24)))</f>
        <v>2</v>
      </c>
      <c r="V24" s="620">
        <f>+IF($O24="","",IF(T24="",(E24),IF(E24=T24,IF(T24&gt;1,E24-1,E24),E24-T24)))</f>
        <v>4</v>
      </c>
    </row>
    <row r="25" spans="2:24" s="209" customFormat="1" ht="45.75" customHeight="1" x14ac:dyDescent="0.2">
      <c r="B25" s="630"/>
      <c r="C25" s="627"/>
      <c r="D25" s="633"/>
      <c r="E25" s="633"/>
      <c r="F25" s="636"/>
      <c r="G25" s="233" t="s">
        <v>345</v>
      </c>
      <c r="H25" s="233" t="s">
        <v>339</v>
      </c>
      <c r="I25" s="233" t="s">
        <v>11</v>
      </c>
      <c r="J25" s="451" t="s">
        <v>351</v>
      </c>
      <c r="K25" s="451" t="s">
        <v>349</v>
      </c>
      <c r="L25" s="451" t="s">
        <v>192</v>
      </c>
      <c r="M25" s="451" t="s">
        <v>349</v>
      </c>
      <c r="N25" s="451" t="s">
        <v>351</v>
      </c>
      <c r="O25" s="451" t="s">
        <v>349</v>
      </c>
      <c r="P25" s="213">
        <f t="shared" si="2"/>
        <v>70</v>
      </c>
      <c r="Q25" s="386">
        <f t="shared" si="0"/>
        <v>1</v>
      </c>
      <c r="R25" s="386" t="str">
        <f t="shared" si="1"/>
        <v/>
      </c>
      <c r="S25" s="615"/>
      <c r="T25" s="615"/>
      <c r="U25" s="618"/>
      <c r="V25" s="621"/>
    </row>
    <row r="26" spans="2:24" s="209" customFormat="1" ht="45.75" customHeight="1" thickBot="1" x14ac:dyDescent="0.25">
      <c r="B26" s="631"/>
      <c r="C26" s="628"/>
      <c r="D26" s="634"/>
      <c r="E26" s="634"/>
      <c r="F26" s="637"/>
      <c r="G26" s="234"/>
      <c r="H26" s="234"/>
      <c r="I26" s="234"/>
      <c r="J26" s="384"/>
      <c r="K26" s="384"/>
      <c r="L26" s="384"/>
      <c r="M26" s="384"/>
      <c r="N26" s="384"/>
      <c r="O26" s="384"/>
      <c r="P26" s="214" t="str">
        <f t="shared" si="2"/>
        <v/>
      </c>
      <c r="Q26" s="387" t="str">
        <f t="shared" si="0"/>
        <v/>
      </c>
      <c r="R26" s="387" t="str">
        <f t="shared" si="1"/>
        <v/>
      </c>
      <c r="S26" s="616"/>
      <c r="T26" s="616"/>
      <c r="U26" s="619"/>
      <c r="V26" s="622"/>
    </row>
    <row r="27" spans="2:24" s="209" customFormat="1" ht="45.75" customHeight="1" x14ac:dyDescent="0.2">
      <c r="B27" s="629" t="str">
        <f>IF('Analisis del Riesgo'!B19="","",'Analisis del Riesgo'!B19)</f>
        <v>R5</v>
      </c>
      <c r="C27" s="626" t="str">
        <f>'Analisis del Riesgo'!C19</f>
        <v>Dilatación de los procesos de investigación y sanción</v>
      </c>
      <c r="D27" s="632">
        <f>IF('Analisis del Riesgo'!F19="","",LOOKUP('Analisis del Riesgo'!F19,ProbImpacto!$E$3:$E$7,ProbImpacto!$A$3:$A$7))</f>
        <v>2</v>
      </c>
      <c r="E27" s="632">
        <f>IF('Analisis del Riesgo'!H19="","",LOOKUP('Analisis del Riesgo'!$H19,ProbImpacto!$F$12:$F$16,ProbImpacto!$A$12:$A$16))</f>
        <v>4</v>
      </c>
      <c r="F27" s="635" t="str">
        <f>'Analisis del Riesgo'!K19</f>
        <v>Alta</v>
      </c>
      <c r="G27" s="232" t="s">
        <v>346</v>
      </c>
      <c r="H27" s="232" t="s">
        <v>339</v>
      </c>
      <c r="I27" s="232" t="s">
        <v>11</v>
      </c>
      <c r="J27" s="450" t="s">
        <v>349</v>
      </c>
      <c r="K27" s="450" t="s">
        <v>349</v>
      </c>
      <c r="L27" s="450" t="s">
        <v>192</v>
      </c>
      <c r="M27" s="450" t="s">
        <v>349</v>
      </c>
      <c r="N27" s="450" t="s">
        <v>349</v>
      </c>
      <c r="O27" s="450" t="s">
        <v>349</v>
      </c>
      <c r="P27" s="211">
        <f t="shared" si="2"/>
        <v>95</v>
      </c>
      <c r="Q27" s="388">
        <f t="shared" si="0"/>
        <v>2</v>
      </c>
      <c r="R27" s="388" t="str">
        <f t="shared" si="1"/>
        <v/>
      </c>
      <c r="S27" s="614">
        <f>IF((COUNTIF(I27:I29,"Probabilidad"))&gt;0,IF(AVERAGEA(Q27:Q29)&lt;=0,0,ROUND(AVERAGEIF((Q27:Q29),"&gt;0"),0)),"")</f>
        <v>2</v>
      </c>
      <c r="T27" s="614">
        <f>IF((COUNTIF(I27:I29,"Impacto"))&gt;0,IF(AVERAGEA(R27:R29)&lt;=0,0,ROUND(AVERAGEIF((R27:R29),"&gt;0"),0)),"")</f>
        <v>2</v>
      </c>
      <c r="U27" s="617">
        <f>+IF($O27="","",IF(S27="",(D27),IF(D27=S27,IF(S27&gt;1,D27-1,D27),D27-S27)))</f>
        <v>1</v>
      </c>
      <c r="V27" s="620">
        <f>+IF($O27="","",IF(T27="",(E27),IF(E27=T27,IF(T27&gt;1,E27-1,E27),E27-T27)))</f>
        <v>2</v>
      </c>
    </row>
    <row r="28" spans="2:24" s="209" customFormat="1" ht="45.75" customHeight="1" x14ac:dyDescent="0.2">
      <c r="B28" s="630"/>
      <c r="C28" s="627"/>
      <c r="D28" s="633"/>
      <c r="E28" s="633"/>
      <c r="F28" s="636"/>
      <c r="G28" s="233" t="s">
        <v>347</v>
      </c>
      <c r="H28" s="233" t="s">
        <v>348</v>
      </c>
      <c r="I28" s="233" t="s">
        <v>4</v>
      </c>
      <c r="J28" s="451" t="s">
        <v>349</v>
      </c>
      <c r="K28" s="451" t="s">
        <v>349</v>
      </c>
      <c r="L28" s="451" t="s">
        <v>192</v>
      </c>
      <c r="M28" s="451" t="s">
        <v>349</v>
      </c>
      <c r="N28" s="451" t="s">
        <v>351</v>
      </c>
      <c r="O28" s="451" t="s">
        <v>349</v>
      </c>
      <c r="P28" s="213">
        <f t="shared" si="2"/>
        <v>85</v>
      </c>
      <c r="Q28" s="386" t="str">
        <f t="shared" si="0"/>
        <v/>
      </c>
      <c r="R28" s="386">
        <f t="shared" si="1"/>
        <v>2</v>
      </c>
      <c r="S28" s="615"/>
      <c r="T28" s="615"/>
      <c r="U28" s="618"/>
      <c r="V28" s="621"/>
    </row>
    <row r="29" spans="2:24" s="209" customFormat="1" ht="45.75" customHeight="1" thickBot="1" x14ac:dyDescent="0.25">
      <c r="B29" s="631"/>
      <c r="C29" s="628"/>
      <c r="D29" s="634"/>
      <c r="E29" s="634"/>
      <c r="F29" s="637"/>
      <c r="G29" s="234"/>
      <c r="H29" s="234"/>
      <c r="I29" s="234"/>
      <c r="J29" s="384"/>
      <c r="K29" s="384"/>
      <c r="L29" s="384"/>
      <c r="M29" s="384"/>
      <c r="N29" s="384"/>
      <c r="O29" s="384"/>
      <c r="P29" s="214" t="str">
        <f t="shared" si="2"/>
        <v/>
      </c>
      <c r="Q29" s="387" t="str">
        <f t="shared" si="0"/>
        <v/>
      </c>
      <c r="R29" s="387" t="str">
        <f t="shared" si="1"/>
        <v/>
      </c>
      <c r="S29" s="616"/>
      <c r="T29" s="616"/>
      <c r="U29" s="619"/>
      <c r="V29" s="622"/>
    </row>
    <row r="30" spans="2:24" s="209" customFormat="1" ht="45.75" customHeight="1" x14ac:dyDescent="0.2">
      <c r="B30" s="629" t="str">
        <f>IF('Analisis del Riesgo'!B20="","",'Analisis del Riesgo'!B20)</f>
        <v>R6</v>
      </c>
      <c r="C30" s="626" t="str">
        <f>'Analisis del Riesgo'!C20</f>
        <v>Veracidad en la información financiera institucional presentada</v>
      </c>
      <c r="D30" s="632">
        <f>IF('Analisis del Riesgo'!F20="","",LOOKUP('Analisis del Riesgo'!F20,ProbImpacto!$E$3:$E$7,ProbImpacto!$A$3:$A$7))</f>
        <v>4</v>
      </c>
      <c r="E30" s="632">
        <f>IF('Analisis del Riesgo'!H20="","",LOOKUP('Analisis del Riesgo'!$H20,ProbImpacto!$F$12:$F$16,ProbImpacto!$A$12:$A$16))</f>
        <v>4</v>
      </c>
      <c r="F30" s="635" t="str">
        <f>'Analisis del Riesgo'!K20</f>
        <v>Extrema</v>
      </c>
      <c r="G30" s="232" t="s">
        <v>409</v>
      </c>
      <c r="H30" s="232" t="s">
        <v>339</v>
      </c>
      <c r="I30" s="232" t="s">
        <v>11</v>
      </c>
      <c r="J30" s="382" t="s">
        <v>349</v>
      </c>
      <c r="K30" s="382" t="s">
        <v>349</v>
      </c>
      <c r="L30" s="382" t="s">
        <v>350</v>
      </c>
      <c r="M30" s="382" t="s">
        <v>349</v>
      </c>
      <c r="N30" s="382" t="s">
        <v>349</v>
      </c>
      <c r="O30" s="382" t="s">
        <v>349</v>
      </c>
      <c r="P30" s="211">
        <f t="shared" si="2"/>
        <v>100</v>
      </c>
      <c r="Q30" s="388">
        <f t="shared" si="0"/>
        <v>2</v>
      </c>
      <c r="R30" s="388" t="str">
        <f t="shared" si="1"/>
        <v/>
      </c>
      <c r="S30" s="614">
        <f>IF((COUNTIF(I30:I32,"Probabilidad"))&gt;0,IF(AVERAGEA(Q30:Q32)&lt;=0,0,ROUND(AVERAGEIF((Q30:Q32),"&gt;0"),0)),"")</f>
        <v>2</v>
      </c>
      <c r="T30" s="614" t="str">
        <f>IF((COUNTIF(I30:I32,"Impacto"))&gt;0,IF(AVERAGEA(R30:R32)&lt;=0,0,ROUND(AVERAGEIF((R30:R32),"&gt;0"),0)),"")</f>
        <v/>
      </c>
      <c r="U30" s="617">
        <f>+IF($O30="","",IF(S30="",(D30),IF(D30=S30,IF(S30&gt;1,D30-1,D30),D30-S30)))</f>
        <v>2</v>
      </c>
      <c r="V30" s="620">
        <f>+IF($O30="","",IF(T30="",(E30),IF(E30=T30,IF(T30&gt;1,E30-1,E30),E30-T30)))</f>
        <v>4</v>
      </c>
    </row>
    <row r="31" spans="2:24" s="209" customFormat="1" ht="45.75" customHeight="1" x14ac:dyDescent="0.2">
      <c r="B31" s="630"/>
      <c r="C31" s="627"/>
      <c r="D31" s="633"/>
      <c r="E31" s="633"/>
      <c r="F31" s="636"/>
      <c r="G31" s="233" t="s">
        <v>410</v>
      </c>
      <c r="H31" s="233" t="s">
        <v>339</v>
      </c>
      <c r="I31" s="233" t="s">
        <v>11</v>
      </c>
      <c r="J31" s="383" t="s">
        <v>349</v>
      </c>
      <c r="K31" s="383" t="s">
        <v>349</v>
      </c>
      <c r="L31" s="383" t="s">
        <v>192</v>
      </c>
      <c r="M31" s="383" t="s">
        <v>349</v>
      </c>
      <c r="N31" s="383" t="s">
        <v>349</v>
      </c>
      <c r="O31" s="383" t="s">
        <v>349</v>
      </c>
      <c r="P31" s="213">
        <f t="shared" si="2"/>
        <v>95</v>
      </c>
      <c r="Q31" s="386">
        <f t="shared" si="0"/>
        <v>2</v>
      </c>
      <c r="R31" s="386" t="str">
        <f t="shared" si="1"/>
        <v/>
      </c>
      <c r="S31" s="615"/>
      <c r="T31" s="615"/>
      <c r="U31" s="618"/>
      <c r="V31" s="621"/>
    </row>
    <row r="32" spans="2:24" s="209" customFormat="1" ht="45.75" customHeight="1" thickBot="1" x14ac:dyDescent="0.25">
      <c r="B32" s="631"/>
      <c r="C32" s="628"/>
      <c r="D32" s="634"/>
      <c r="E32" s="634"/>
      <c r="F32" s="637"/>
      <c r="G32" s="234"/>
      <c r="H32" s="234"/>
      <c r="I32" s="234"/>
      <c r="J32" s="384"/>
      <c r="K32" s="384"/>
      <c r="L32" s="384"/>
      <c r="M32" s="384"/>
      <c r="N32" s="384"/>
      <c r="O32" s="384"/>
      <c r="P32" s="214" t="str">
        <f t="shared" si="2"/>
        <v/>
      </c>
      <c r="Q32" s="387" t="str">
        <f t="shared" si="0"/>
        <v/>
      </c>
      <c r="R32" s="387" t="str">
        <f t="shared" si="1"/>
        <v/>
      </c>
      <c r="S32" s="616"/>
      <c r="T32" s="616"/>
      <c r="U32" s="619"/>
      <c r="V32" s="622"/>
    </row>
    <row r="33" spans="2:22" s="209" customFormat="1" ht="45.75" customHeight="1" x14ac:dyDescent="0.2">
      <c r="B33" s="629" t="str">
        <f>IF('Analisis del Riesgo'!B21="","",'Analisis del Riesgo'!B21)</f>
        <v>R7</v>
      </c>
      <c r="C33" s="626" t="str">
        <f>'Analisis del Riesgo'!C21</f>
        <v/>
      </c>
      <c r="D33" s="632" t="str">
        <f>IF('Analisis del Riesgo'!F21="","",LOOKUP('Analisis del Riesgo'!F21,ProbImpacto!$E$3:$E$7,ProbImpacto!$A$3:$A$7))</f>
        <v/>
      </c>
      <c r="E33" s="632" t="str">
        <f>IF('Analisis del Riesgo'!H21="","",LOOKUP('Analisis del Riesgo'!$H21,ProbImpacto!$F$12:$F$16,ProbImpacto!$A$12:$A$16))</f>
        <v/>
      </c>
      <c r="F33" s="635" t="str">
        <f>'Analisis del Riesgo'!K21</f>
        <v/>
      </c>
      <c r="G33" s="232"/>
      <c r="H33" s="232"/>
      <c r="I33" s="232"/>
      <c r="J33" s="382"/>
      <c r="K33" s="382"/>
      <c r="L33" s="382"/>
      <c r="M33" s="382"/>
      <c r="N33" s="382"/>
      <c r="O33" s="382"/>
      <c r="P33" s="211" t="str">
        <f t="shared" si="2"/>
        <v/>
      </c>
      <c r="Q33" s="388" t="str">
        <f t="shared" si="0"/>
        <v/>
      </c>
      <c r="R33" s="388" t="str">
        <f t="shared" si="1"/>
        <v/>
      </c>
      <c r="S33" s="614" t="str">
        <f>IF((COUNTIF(I33:I35,"Probabilidad"))&gt;0,IF(AVERAGEA(Q33:Q35)&lt;=0,0,ROUND(AVERAGEIF((Q33:Q35),"&gt;0"),0)),"")</f>
        <v/>
      </c>
      <c r="T33" s="614" t="str">
        <f>IF((COUNTIF(I33:I35,"Impacto"))&gt;0,IF(AVERAGEA(R33:R35)&lt;=0,0,ROUND(AVERAGEIF((R33:R35),"&gt;0"),0)),"")</f>
        <v/>
      </c>
      <c r="U33" s="617" t="str">
        <f>+IF($O33="","",IF(S33="",(D33),IF(D33=S33,IF(S33&gt;1,D33-1,D33),D33-S33)))</f>
        <v/>
      </c>
      <c r="V33" s="620" t="str">
        <f>+IF($O33="","",IF(T33="",(E33),IF(E33=T33,IF(T33&gt;1,E33-1,E33),E33-T33)))</f>
        <v/>
      </c>
    </row>
    <row r="34" spans="2:22" s="209" customFormat="1" ht="45.75" customHeight="1" x14ac:dyDescent="0.2">
      <c r="B34" s="630"/>
      <c r="C34" s="627"/>
      <c r="D34" s="633"/>
      <c r="E34" s="633"/>
      <c r="F34" s="636"/>
      <c r="G34" s="233"/>
      <c r="H34" s="233"/>
      <c r="I34" s="233"/>
      <c r="J34" s="383"/>
      <c r="K34" s="383"/>
      <c r="L34" s="383"/>
      <c r="M34" s="383"/>
      <c r="N34" s="383"/>
      <c r="O34" s="383"/>
      <c r="P34" s="213" t="str">
        <f t="shared" si="2"/>
        <v/>
      </c>
      <c r="Q34" s="386" t="str">
        <f t="shared" si="0"/>
        <v/>
      </c>
      <c r="R34" s="386" t="str">
        <f t="shared" si="1"/>
        <v/>
      </c>
      <c r="S34" s="615"/>
      <c r="T34" s="615"/>
      <c r="U34" s="618"/>
      <c r="V34" s="621"/>
    </row>
    <row r="35" spans="2:22" s="209" customFormat="1" ht="45.75" customHeight="1" thickBot="1" x14ac:dyDescent="0.25">
      <c r="B35" s="631"/>
      <c r="C35" s="628"/>
      <c r="D35" s="634"/>
      <c r="E35" s="634"/>
      <c r="F35" s="637"/>
      <c r="G35" s="234"/>
      <c r="H35" s="234"/>
      <c r="I35" s="234"/>
      <c r="J35" s="384"/>
      <c r="K35" s="384"/>
      <c r="L35" s="384"/>
      <c r="M35" s="384"/>
      <c r="N35" s="384"/>
      <c r="O35" s="384"/>
      <c r="P35" s="214" t="str">
        <f t="shared" si="2"/>
        <v/>
      </c>
      <c r="Q35" s="387" t="str">
        <f t="shared" si="0"/>
        <v/>
      </c>
      <c r="R35" s="387" t="str">
        <f t="shared" si="1"/>
        <v/>
      </c>
      <c r="S35" s="616"/>
      <c r="T35" s="616"/>
      <c r="U35" s="619"/>
      <c r="V35" s="622"/>
    </row>
    <row r="36" spans="2:22" s="209" customFormat="1" ht="45.75" customHeight="1" x14ac:dyDescent="0.2">
      <c r="B36" s="629" t="str">
        <f>IF('Analisis del Riesgo'!B22="","",'Analisis del Riesgo'!B22)</f>
        <v>R8</v>
      </c>
      <c r="C36" s="626" t="str">
        <f>'Analisis del Riesgo'!C22</f>
        <v/>
      </c>
      <c r="D36" s="632" t="str">
        <f>IF('Analisis del Riesgo'!F22="","",LOOKUP('Analisis del Riesgo'!F22,ProbImpacto!$E$3:$E$7,ProbImpacto!$A$3:$A$7))</f>
        <v/>
      </c>
      <c r="E36" s="632" t="str">
        <f>IF('Analisis del Riesgo'!H22="","",LOOKUP('Analisis del Riesgo'!$H22,ProbImpacto!$F$12:$F$16,ProbImpacto!$A$12:$A$16))</f>
        <v/>
      </c>
      <c r="F36" s="635" t="str">
        <f>'Analisis del Riesgo'!K22</f>
        <v/>
      </c>
      <c r="G36" s="232"/>
      <c r="H36" s="232"/>
      <c r="I36" s="232"/>
      <c r="J36" s="382"/>
      <c r="K36" s="382"/>
      <c r="L36" s="382"/>
      <c r="M36" s="382"/>
      <c r="N36" s="382"/>
      <c r="O36" s="382"/>
      <c r="P36" s="211" t="str">
        <f t="shared" si="2"/>
        <v/>
      </c>
      <c r="Q36" s="388" t="str">
        <f t="shared" si="0"/>
        <v/>
      </c>
      <c r="R36" s="388" t="str">
        <f t="shared" si="1"/>
        <v/>
      </c>
      <c r="S36" s="614" t="str">
        <f>IF((COUNTIF(I36:I38,"Probabilidad"))&gt;0,IF(AVERAGEA(Q36:Q38)&lt;=0,0,ROUND(AVERAGEIF((Q36:Q38),"&gt;0"),0)),"")</f>
        <v/>
      </c>
      <c r="T36" s="614" t="str">
        <f>IF((COUNTIF(I36:I38,"Impacto"))&gt;0,IF(AVERAGEA(R36:R38)&lt;=0,0,ROUND(AVERAGEIF((R36:R38),"&gt;0"),0)),"")</f>
        <v/>
      </c>
      <c r="U36" s="617" t="str">
        <f>+IF($O36="","",IF(S36="",(D36),IF(D36=S36,IF(S36&gt;1,D36-1,D36),D36-S36)))</f>
        <v/>
      </c>
      <c r="V36" s="620" t="str">
        <f>+IF($O36="","",IF(T36="",(E36),IF(E36=T36,IF(T36&gt;1,E36-1,E36),E36-T36)))</f>
        <v/>
      </c>
    </row>
    <row r="37" spans="2:22" s="209" customFormat="1" ht="45.75" customHeight="1" x14ac:dyDescent="0.2">
      <c r="B37" s="630"/>
      <c r="C37" s="627"/>
      <c r="D37" s="633"/>
      <c r="E37" s="633"/>
      <c r="F37" s="636"/>
      <c r="G37" s="233"/>
      <c r="H37" s="233"/>
      <c r="I37" s="233"/>
      <c r="J37" s="383"/>
      <c r="K37" s="383"/>
      <c r="L37" s="383"/>
      <c r="M37" s="383"/>
      <c r="N37" s="383"/>
      <c r="O37" s="383"/>
      <c r="P37" s="213" t="str">
        <f t="shared" si="2"/>
        <v/>
      </c>
      <c r="Q37" s="386" t="str">
        <f t="shared" si="0"/>
        <v/>
      </c>
      <c r="R37" s="386" t="str">
        <f t="shared" si="1"/>
        <v/>
      </c>
      <c r="S37" s="615"/>
      <c r="T37" s="615"/>
      <c r="U37" s="618"/>
      <c r="V37" s="621"/>
    </row>
    <row r="38" spans="2:22" s="209" customFormat="1" ht="45.75" customHeight="1" thickBot="1" x14ac:dyDescent="0.25">
      <c r="B38" s="631"/>
      <c r="C38" s="628"/>
      <c r="D38" s="634"/>
      <c r="E38" s="634"/>
      <c r="F38" s="637"/>
      <c r="G38" s="234"/>
      <c r="H38" s="234"/>
      <c r="I38" s="234"/>
      <c r="J38" s="384"/>
      <c r="K38" s="384"/>
      <c r="L38" s="384"/>
      <c r="M38" s="384"/>
      <c r="N38" s="384"/>
      <c r="O38" s="384"/>
      <c r="P38" s="214" t="str">
        <f t="shared" si="2"/>
        <v/>
      </c>
      <c r="Q38" s="387" t="str">
        <f t="shared" si="0"/>
        <v/>
      </c>
      <c r="R38" s="387" t="str">
        <f t="shared" si="1"/>
        <v/>
      </c>
      <c r="S38" s="616"/>
      <c r="T38" s="616"/>
      <c r="U38" s="619"/>
      <c r="V38" s="622"/>
    </row>
    <row r="39" spans="2:22" s="209" customFormat="1" ht="45.75" customHeight="1" x14ac:dyDescent="0.2">
      <c r="B39" s="629" t="str">
        <f>IF('Analisis del Riesgo'!B23="","",'Analisis del Riesgo'!B23)</f>
        <v>R9</v>
      </c>
      <c r="C39" s="626" t="str">
        <f>'Analisis del Riesgo'!C23</f>
        <v/>
      </c>
      <c r="D39" s="632" t="str">
        <f>IF('Analisis del Riesgo'!F23="","",LOOKUP('Analisis del Riesgo'!F23,ProbImpacto!$E$3:$E$7,ProbImpacto!$A$3:$A$7))</f>
        <v/>
      </c>
      <c r="E39" s="632" t="str">
        <f>IF('Analisis del Riesgo'!H23="","",LOOKUP('Analisis del Riesgo'!$H23,ProbImpacto!$F$12:$F$16,ProbImpacto!$A$12:$A$16))</f>
        <v/>
      </c>
      <c r="F39" s="635" t="str">
        <f>'Analisis del Riesgo'!K23</f>
        <v/>
      </c>
      <c r="G39" s="232"/>
      <c r="H39" s="232"/>
      <c r="I39" s="232"/>
      <c r="J39" s="382"/>
      <c r="K39" s="382"/>
      <c r="L39" s="382"/>
      <c r="M39" s="382"/>
      <c r="N39" s="382"/>
      <c r="O39" s="382"/>
      <c r="P39" s="211" t="str">
        <f t="shared" si="2"/>
        <v/>
      </c>
      <c r="Q39" s="388" t="str">
        <f t="shared" si="0"/>
        <v/>
      </c>
      <c r="R39" s="388" t="str">
        <f t="shared" si="1"/>
        <v/>
      </c>
      <c r="S39" s="614" t="str">
        <f>IF((COUNTIF(I39:I41,"Probabilidad"))&gt;0,IF(AVERAGEA(Q39:Q41)&lt;=0,0,ROUND(AVERAGEIF((Q39:Q41),"&gt;0"),0)),"")</f>
        <v/>
      </c>
      <c r="T39" s="614" t="str">
        <f>IF((COUNTIF(I39:I41,"Impacto"))&gt;0,IF(AVERAGEA(R39:R41)&lt;=0,0,ROUND(AVERAGEIF((R39:R41),"&gt;0"),0)),"")</f>
        <v/>
      </c>
      <c r="U39" s="617" t="str">
        <f>+IF($O39="","",IF(S39="",(D39),IF(D39=S39,IF(S39&gt;1,D39-1,D39),D39-S39)))</f>
        <v/>
      </c>
      <c r="V39" s="620" t="str">
        <f>+IF($O39="","",IF(T39="",(E39),IF(E39=T39,IF(T39&gt;1,E39-1,E39),E39-T39)))</f>
        <v/>
      </c>
    </row>
    <row r="40" spans="2:22" s="209" customFormat="1" ht="45.75" customHeight="1" x14ac:dyDescent="0.2">
      <c r="B40" s="630"/>
      <c r="C40" s="627"/>
      <c r="D40" s="633"/>
      <c r="E40" s="633"/>
      <c r="F40" s="636"/>
      <c r="G40" s="233"/>
      <c r="H40" s="233"/>
      <c r="I40" s="233"/>
      <c r="J40" s="383"/>
      <c r="K40" s="383"/>
      <c r="L40" s="383"/>
      <c r="M40" s="383"/>
      <c r="N40" s="383"/>
      <c r="O40" s="383"/>
      <c r="P40" s="213" t="str">
        <f t="shared" si="2"/>
        <v/>
      </c>
      <c r="Q40" s="386" t="str">
        <f t="shared" si="0"/>
        <v/>
      </c>
      <c r="R40" s="386" t="str">
        <f t="shared" si="1"/>
        <v/>
      </c>
      <c r="S40" s="615"/>
      <c r="T40" s="615"/>
      <c r="U40" s="618"/>
      <c r="V40" s="621"/>
    </row>
    <row r="41" spans="2:22" s="209" customFormat="1" ht="45.75" customHeight="1" thickBot="1" x14ac:dyDescent="0.25">
      <c r="B41" s="631"/>
      <c r="C41" s="628"/>
      <c r="D41" s="634"/>
      <c r="E41" s="634"/>
      <c r="F41" s="637"/>
      <c r="G41" s="234"/>
      <c r="H41" s="234"/>
      <c r="I41" s="234"/>
      <c r="J41" s="384"/>
      <c r="K41" s="384"/>
      <c r="L41" s="384"/>
      <c r="M41" s="384"/>
      <c r="N41" s="384"/>
      <c r="O41" s="384"/>
      <c r="P41" s="214" t="str">
        <f t="shared" si="2"/>
        <v/>
      </c>
      <c r="Q41" s="387" t="str">
        <f t="shared" si="0"/>
        <v/>
      </c>
      <c r="R41" s="387" t="str">
        <f t="shared" si="1"/>
        <v/>
      </c>
      <c r="S41" s="616"/>
      <c r="T41" s="616"/>
      <c r="U41" s="619"/>
      <c r="V41" s="622"/>
    </row>
    <row r="42" spans="2:22" s="209" customFormat="1" ht="45.75" customHeight="1" x14ac:dyDescent="0.2">
      <c r="B42" s="629" t="str">
        <f>IF('Analisis del Riesgo'!B24="","",'Analisis del Riesgo'!B24)</f>
        <v>R10</v>
      </c>
      <c r="C42" s="626" t="str">
        <f>'Analisis del Riesgo'!C24</f>
        <v/>
      </c>
      <c r="D42" s="632" t="str">
        <f>IF('Analisis del Riesgo'!F24="","",LOOKUP('Analisis del Riesgo'!F24,ProbImpacto!$E$3:$E$7,ProbImpacto!$A$3:$A$7))</f>
        <v/>
      </c>
      <c r="E42" s="632" t="str">
        <f>IF('Analisis del Riesgo'!H24="","",LOOKUP('Analisis del Riesgo'!$H24,ProbImpacto!$F$12:$F$16,ProbImpacto!$A$12:$A$16))</f>
        <v/>
      </c>
      <c r="F42" s="635" t="str">
        <f>'Analisis del Riesgo'!K24</f>
        <v/>
      </c>
      <c r="G42" s="232"/>
      <c r="H42" s="232"/>
      <c r="I42" s="232"/>
      <c r="J42" s="382"/>
      <c r="K42" s="382"/>
      <c r="L42" s="382"/>
      <c r="M42" s="382"/>
      <c r="N42" s="382"/>
      <c r="O42" s="382"/>
      <c r="P42" s="211" t="str">
        <f t="shared" si="2"/>
        <v/>
      </c>
      <c r="Q42" s="388" t="str">
        <f t="shared" si="0"/>
        <v/>
      </c>
      <c r="R42" s="388" t="str">
        <f t="shared" si="1"/>
        <v/>
      </c>
      <c r="S42" s="614" t="str">
        <f>IF((COUNTIF(I42:I44,"Probabilidad"))&gt;0,IF(AVERAGEA(Q42:Q44)&lt;=0,0,ROUND(AVERAGEIF((Q42:Q44),"&gt;0"),0)),"")</f>
        <v/>
      </c>
      <c r="T42" s="614" t="str">
        <f>IF((COUNTIF(I42:I44,"Impacto"))&gt;0,IF(AVERAGEA(R42:R44)&lt;=0,0,ROUND(AVERAGEIF((R42:R44),"&gt;0"),0)),"")</f>
        <v/>
      </c>
      <c r="U42" s="617" t="str">
        <f>+IF($O42="","",IF(S42="",(D42),IF(D42=S42,IF(S42&gt;1,D42-1,D42),D42-S42)))</f>
        <v/>
      </c>
      <c r="V42" s="620" t="str">
        <f>+IF($O42="","",IF(T42="",(E42),IF(E42=T42,IF(T42&gt;1,E42-1,E42),E42-T42)))</f>
        <v/>
      </c>
    </row>
    <row r="43" spans="2:22" s="209" customFormat="1" ht="45.75" customHeight="1" x14ac:dyDescent="0.2">
      <c r="B43" s="630"/>
      <c r="C43" s="627"/>
      <c r="D43" s="633"/>
      <c r="E43" s="633"/>
      <c r="F43" s="636"/>
      <c r="G43" s="233"/>
      <c r="H43" s="233"/>
      <c r="I43" s="233"/>
      <c r="J43" s="383"/>
      <c r="K43" s="383"/>
      <c r="L43" s="383"/>
      <c r="M43" s="383"/>
      <c r="N43" s="383"/>
      <c r="O43" s="383"/>
      <c r="P43" s="213" t="str">
        <f t="shared" si="2"/>
        <v/>
      </c>
      <c r="Q43" s="386" t="str">
        <f t="shared" si="0"/>
        <v/>
      </c>
      <c r="R43" s="386" t="str">
        <f t="shared" si="1"/>
        <v/>
      </c>
      <c r="S43" s="615"/>
      <c r="T43" s="615"/>
      <c r="U43" s="618"/>
      <c r="V43" s="621"/>
    </row>
    <row r="44" spans="2:22" s="209" customFormat="1" ht="45.75" customHeight="1" thickBot="1" x14ac:dyDescent="0.25">
      <c r="B44" s="631"/>
      <c r="C44" s="628"/>
      <c r="D44" s="634"/>
      <c r="E44" s="634"/>
      <c r="F44" s="637"/>
      <c r="G44" s="234"/>
      <c r="H44" s="234"/>
      <c r="I44" s="234"/>
      <c r="J44" s="384"/>
      <c r="K44" s="384"/>
      <c r="L44" s="384"/>
      <c r="M44" s="384"/>
      <c r="N44" s="384"/>
      <c r="O44" s="384"/>
      <c r="P44" s="214" t="str">
        <f t="shared" si="2"/>
        <v/>
      </c>
      <c r="Q44" s="387" t="str">
        <f t="shared" si="0"/>
        <v/>
      </c>
      <c r="R44" s="387" t="str">
        <f t="shared" si="1"/>
        <v/>
      </c>
      <c r="S44" s="616"/>
      <c r="T44" s="616"/>
      <c r="U44" s="619"/>
      <c r="V44" s="622"/>
    </row>
    <row r="45" spans="2:22" s="209" customFormat="1" ht="15.75" x14ac:dyDescent="0.2">
      <c r="B45" s="216"/>
      <c r="C45" s="217"/>
      <c r="D45" s="218"/>
      <c r="E45" s="218"/>
      <c r="F45" s="219"/>
      <c r="G45" s="220"/>
      <c r="H45" s="220"/>
      <c r="I45" s="220"/>
      <c r="J45" s="217"/>
      <c r="K45" s="217"/>
      <c r="L45" s="217"/>
      <c r="M45" s="217"/>
      <c r="N45" s="217"/>
      <c r="O45" s="217"/>
      <c r="P45" s="217"/>
      <c r="Q45" s="221"/>
      <c r="R45" s="221"/>
      <c r="S45" s="221"/>
      <c r="T45" s="221"/>
      <c r="U45" s="222"/>
      <c r="V45" s="223"/>
    </row>
    <row r="46" spans="2:22" s="209" customFormat="1" ht="15.75" x14ac:dyDescent="0.2">
      <c r="B46" s="216"/>
      <c r="C46" s="217"/>
      <c r="D46" s="218"/>
      <c r="E46" s="218"/>
      <c r="F46" s="219"/>
      <c r="G46" s="220"/>
      <c r="H46" s="220"/>
      <c r="I46" s="220"/>
      <c r="J46" s="217"/>
      <c r="K46" s="217"/>
      <c r="L46" s="217"/>
      <c r="M46" s="217"/>
      <c r="N46" s="217"/>
      <c r="O46" s="217"/>
      <c r="P46" s="217"/>
      <c r="Q46" s="221"/>
      <c r="R46" s="221"/>
      <c r="S46" s="221"/>
      <c r="T46" s="221"/>
      <c r="U46" s="222"/>
      <c r="V46" s="223"/>
    </row>
    <row r="47" spans="2:22" s="209" customFormat="1" ht="37.5" customHeight="1" x14ac:dyDescent="0.2">
      <c r="B47" s="609" t="str">
        <f>Identificación!B68</f>
        <v>Diseñado por:  Angelica Rodriguez y Carolina Cahuana</v>
      </c>
      <c r="C47" s="610"/>
      <c r="D47" s="610"/>
      <c r="E47" s="610"/>
      <c r="F47" s="610"/>
      <c r="G47" s="610"/>
      <c r="H47" s="610"/>
      <c r="I47" s="610"/>
      <c r="J47" s="610"/>
      <c r="K47" s="610" t="str">
        <f>Identificación!E68</f>
        <v>Fecha de Aprobación: 10/11/2015</v>
      </c>
      <c r="L47" s="610"/>
      <c r="M47" s="610"/>
      <c r="N47" s="610"/>
      <c r="O47" s="610"/>
      <c r="P47" s="611" t="str">
        <f>Identificación!G68</f>
        <v>Version 4.5</v>
      </c>
      <c r="Q47" s="612"/>
      <c r="R47" s="612"/>
      <c r="S47" s="612"/>
      <c r="T47" s="612"/>
      <c r="U47" s="612"/>
      <c r="V47" s="613"/>
    </row>
    <row r="48" spans="2:22" s="209" customFormat="1" ht="15.75" x14ac:dyDescent="0.2">
      <c r="B48" s="216"/>
      <c r="C48" s="217"/>
      <c r="D48" s="218"/>
      <c r="E48" s="218"/>
      <c r="F48" s="219"/>
      <c r="G48" s="220"/>
      <c r="H48" s="220"/>
      <c r="I48" s="220"/>
      <c r="J48" s="217"/>
      <c r="K48" s="217"/>
      <c r="L48" s="217"/>
      <c r="M48" s="217"/>
      <c r="N48" s="217"/>
      <c r="O48" s="217"/>
      <c r="P48" s="217"/>
      <c r="Q48" s="221"/>
      <c r="R48" s="221"/>
      <c r="S48" s="221"/>
      <c r="T48" s="221"/>
      <c r="U48" s="222"/>
      <c r="V48" s="223"/>
    </row>
    <row r="49" spans="2:22" s="209" customFormat="1" x14ac:dyDescent="0.2">
      <c r="B49" s="103"/>
      <c r="C49" s="224"/>
      <c r="D49" s="225"/>
      <c r="E49" s="225"/>
      <c r="F49" s="225"/>
      <c r="G49" s="226"/>
      <c r="H49" s="226"/>
      <c r="I49" s="226"/>
      <c r="J49" s="227"/>
      <c r="K49" s="227"/>
      <c r="L49" s="227"/>
      <c r="M49" s="227"/>
      <c r="N49" s="227"/>
      <c r="O49" s="227"/>
      <c r="P49" s="227"/>
      <c r="Q49" s="227"/>
      <c r="R49" s="228"/>
      <c r="S49" s="228"/>
      <c r="T49" s="228"/>
      <c r="U49" s="228"/>
      <c r="V49" s="229"/>
    </row>
    <row r="50" spans="2:22" s="209" customFormat="1" x14ac:dyDescent="0.2">
      <c r="B50" s="103"/>
      <c r="C50" s="224"/>
      <c r="D50" s="225"/>
      <c r="E50" s="225"/>
      <c r="F50" s="225"/>
      <c r="G50" s="226"/>
      <c r="H50" s="226"/>
      <c r="I50" s="226"/>
      <c r="J50" s="227"/>
      <c r="K50" s="227"/>
      <c r="L50" s="227"/>
      <c r="M50" s="227"/>
      <c r="N50" s="227"/>
      <c r="O50" s="227"/>
      <c r="P50" s="227"/>
      <c r="Q50" s="227"/>
      <c r="R50" s="228"/>
      <c r="S50" s="228"/>
      <c r="T50" s="228"/>
      <c r="U50" s="228"/>
      <c r="V50" s="229"/>
    </row>
    <row r="51" spans="2:22" s="209" customFormat="1" x14ac:dyDescent="0.2">
      <c r="B51" s="230"/>
      <c r="C51" s="224"/>
      <c r="D51" s="225"/>
      <c r="E51" s="225"/>
      <c r="F51" s="225"/>
      <c r="G51" s="226"/>
      <c r="H51" s="226"/>
      <c r="I51" s="226"/>
      <c r="J51" s="227"/>
      <c r="K51" s="227"/>
      <c r="L51" s="227"/>
      <c r="M51" s="227"/>
      <c r="N51" s="227"/>
      <c r="O51" s="227"/>
      <c r="P51" s="227"/>
      <c r="Q51" s="227"/>
      <c r="R51" s="228"/>
      <c r="S51" s="228"/>
      <c r="T51" s="228"/>
      <c r="U51" s="228"/>
      <c r="V51" s="229"/>
    </row>
    <row r="52" spans="2:22" s="209" customFormat="1" x14ac:dyDescent="0.2">
      <c r="B52" s="230"/>
      <c r="C52" s="224"/>
      <c r="D52" s="225"/>
      <c r="E52" s="225"/>
      <c r="F52" s="225"/>
      <c r="G52" s="226"/>
      <c r="H52" s="226"/>
      <c r="I52" s="226"/>
      <c r="J52" s="227"/>
      <c r="K52" s="227"/>
      <c r="L52" s="227"/>
      <c r="M52" s="227"/>
      <c r="N52" s="227"/>
      <c r="O52" s="227"/>
      <c r="P52" s="227"/>
      <c r="Q52" s="227"/>
      <c r="R52" s="228"/>
      <c r="S52" s="228"/>
      <c r="T52" s="228"/>
      <c r="U52" s="228"/>
      <c r="V52" s="229"/>
    </row>
    <row r="53" spans="2:22" s="209" customFormat="1" x14ac:dyDescent="0.2">
      <c r="B53" s="230"/>
      <c r="C53" s="224"/>
      <c r="D53" s="225"/>
      <c r="E53" s="225"/>
      <c r="F53" s="225"/>
      <c r="G53" s="226"/>
      <c r="H53" s="226"/>
      <c r="I53" s="226"/>
      <c r="J53" s="227"/>
      <c r="K53" s="227"/>
      <c r="L53" s="227"/>
      <c r="M53" s="227"/>
      <c r="N53" s="227"/>
      <c r="O53" s="227"/>
      <c r="P53" s="227"/>
      <c r="Q53" s="227"/>
      <c r="R53" s="228"/>
      <c r="S53" s="228"/>
      <c r="T53" s="228"/>
      <c r="U53" s="228"/>
      <c r="V53" s="229"/>
    </row>
    <row r="54" spans="2:22" x14ac:dyDescent="0.2">
      <c r="B54" s="146"/>
      <c r="C54" s="101"/>
      <c r="D54" s="101"/>
      <c r="E54" s="101"/>
      <c r="F54" s="101"/>
      <c r="G54" s="101"/>
      <c r="H54" s="101"/>
      <c r="I54" s="101"/>
      <c r="J54" s="227"/>
      <c r="K54" s="227"/>
      <c r="L54" s="227"/>
      <c r="M54" s="227"/>
      <c r="N54" s="227"/>
      <c r="O54" s="227"/>
      <c r="P54" s="227"/>
      <c r="Q54" s="101"/>
      <c r="R54" s="101"/>
      <c r="S54" s="101"/>
      <c r="T54" s="101"/>
      <c r="U54" s="101"/>
      <c r="V54" s="204"/>
    </row>
    <row r="55" spans="2:22" x14ac:dyDescent="0.2">
      <c r="B55" s="146"/>
      <c r="C55" s="101"/>
      <c r="D55" s="101"/>
      <c r="E55" s="101"/>
      <c r="F55" s="101"/>
      <c r="G55" s="101"/>
      <c r="H55" s="101"/>
      <c r="I55" s="101"/>
      <c r="J55" s="227"/>
      <c r="K55" s="227"/>
      <c r="L55" s="227"/>
      <c r="M55" s="227"/>
      <c r="N55" s="227"/>
      <c r="O55" s="227"/>
      <c r="P55" s="227"/>
      <c r="Q55" s="101"/>
      <c r="R55" s="101"/>
      <c r="S55" s="101"/>
      <c r="T55" s="101"/>
      <c r="U55" s="101"/>
      <c r="V55" s="204"/>
    </row>
    <row r="56" spans="2:22" ht="13.5" thickBot="1" x14ac:dyDescent="0.25">
      <c r="B56" s="205"/>
      <c r="C56" s="185"/>
      <c r="D56" s="185"/>
      <c r="E56" s="185"/>
      <c r="F56" s="185"/>
      <c r="G56" s="185"/>
      <c r="H56" s="185"/>
      <c r="I56" s="185"/>
      <c r="J56" s="231"/>
      <c r="K56" s="231"/>
      <c r="L56" s="231"/>
      <c r="M56" s="231"/>
      <c r="N56" s="231"/>
      <c r="O56" s="231"/>
      <c r="P56" s="231"/>
      <c r="Q56" s="185"/>
      <c r="R56" s="185"/>
      <c r="S56" s="185"/>
      <c r="T56" s="185"/>
      <c r="U56" s="185"/>
      <c r="V56" s="206"/>
    </row>
    <row r="57" spans="2:22" x14ac:dyDescent="0.2">
      <c r="J57" s="227"/>
      <c r="K57" s="227"/>
      <c r="L57" s="227"/>
      <c r="M57" s="227"/>
      <c r="N57" s="227"/>
      <c r="O57" s="227"/>
      <c r="P57" s="227"/>
    </row>
    <row r="58" spans="2:22" x14ac:dyDescent="0.2">
      <c r="J58" s="227"/>
      <c r="K58" s="227"/>
      <c r="L58" s="227"/>
      <c r="M58" s="227"/>
      <c r="N58" s="227"/>
      <c r="O58" s="227"/>
      <c r="P58" s="227"/>
    </row>
    <row r="59" spans="2:22" x14ac:dyDescent="0.2">
      <c r="J59" s="227"/>
      <c r="K59" s="227"/>
      <c r="L59" s="227"/>
      <c r="M59" s="227"/>
      <c r="N59" s="227"/>
      <c r="O59" s="227"/>
      <c r="P59" s="227"/>
    </row>
    <row r="60" spans="2:22" x14ac:dyDescent="0.2">
      <c r="J60" s="101"/>
    </row>
  </sheetData>
  <sheetProtection algorithmName="SHA-512" hashValue="6TglPfPRG8a0F0ma0vGgqKiceWBTo0sSJQdd0Y3wxopINTezuUFjxAfrMDBvZvlSXLxiMTM7B2g68I2t/mBstw==" saltValue="+1lS3xPmI4aly+h1CUGKEQ==" spinCount="100000" sheet="1" objects="1" scenarios="1" formatRows="0"/>
  <mergeCells count="113">
    <mergeCell ref="C15:C17"/>
    <mergeCell ref="D15:D17"/>
    <mergeCell ref="E15:E17"/>
    <mergeCell ref="F15:F17"/>
    <mergeCell ref="S15:S17"/>
    <mergeCell ref="B2:V8"/>
    <mergeCell ref="B9:V9"/>
    <mergeCell ref="B12:B14"/>
    <mergeCell ref="C12:C14"/>
    <mergeCell ref="J12:V12"/>
    <mergeCell ref="J13:L13"/>
    <mergeCell ref="B10:C10"/>
    <mergeCell ref="B11:C11"/>
    <mergeCell ref="Q10:V10"/>
    <mergeCell ref="D10:P10"/>
    <mergeCell ref="D11:V11"/>
    <mergeCell ref="D12:F13"/>
    <mergeCell ref="G12:I12"/>
    <mergeCell ref="G13:G14"/>
    <mergeCell ref="H13:H14"/>
    <mergeCell ref="I13:I14"/>
    <mergeCell ref="M13:O13"/>
    <mergeCell ref="U13:V13"/>
    <mergeCell ref="B15:B17"/>
    <mergeCell ref="T15:T17"/>
    <mergeCell ref="U15:U17"/>
    <mergeCell ref="V15:V17"/>
    <mergeCell ref="C39:C41"/>
    <mergeCell ref="U24:U26"/>
    <mergeCell ref="V24:V26"/>
    <mergeCell ref="C27:C29"/>
    <mergeCell ref="D27:D29"/>
    <mergeCell ref="E27:E29"/>
    <mergeCell ref="F27:F29"/>
    <mergeCell ref="S27:S29"/>
    <mergeCell ref="T27:T29"/>
    <mergeCell ref="U27:U29"/>
    <mergeCell ref="V27:V29"/>
    <mergeCell ref="C24:C26"/>
    <mergeCell ref="D24:D26"/>
    <mergeCell ref="E24:E26"/>
    <mergeCell ref="F24:F26"/>
    <mergeCell ref="S24:S26"/>
    <mergeCell ref="T24:T26"/>
    <mergeCell ref="F39:F41"/>
    <mergeCell ref="V33:V35"/>
    <mergeCell ref="F33:F35"/>
    <mergeCell ref="F36:F38"/>
    <mergeCell ref="U33:U35"/>
    <mergeCell ref="F42:F44"/>
    <mergeCell ref="E42:E44"/>
    <mergeCell ref="B21:B23"/>
    <mergeCell ref="B24:B26"/>
    <mergeCell ref="B27:B29"/>
    <mergeCell ref="B30:B32"/>
    <mergeCell ref="B33:B35"/>
    <mergeCell ref="B36:B38"/>
    <mergeCell ref="B39:B41"/>
    <mergeCell ref="B42:B44"/>
    <mergeCell ref="C42:C44"/>
    <mergeCell ref="D30:D32"/>
    <mergeCell ref="E30:E32"/>
    <mergeCell ref="D33:D35"/>
    <mergeCell ref="E33:E35"/>
    <mergeCell ref="D36:D38"/>
    <mergeCell ref="E36:E38"/>
    <mergeCell ref="D39:D41"/>
    <mergeCell ref="E39:E41"/>
    <mergeCell ref="D42:D44"/>
    <mergeCell ref="C30:C32"/>
    <mergeCell ref="C33:C35"/>
    <mergeCell ref="F30:F32"/>
    <mergeCell ref="B18:B20"/>
    <mergeCell ref="V18:V20"/>
    <mergeCell ref="C21:C23"/>
    <mergeCell ref="D21:D23"/>
    <mergeCell ref="E21:E23"/>
    <mergeCell ref="F21:F23"/>
    <mergeCell ref="S21:S23"/>
    <mergeCell ref="T21:T23"/>
    <mergeCell ref="U21:U23"/>
    <mergeCell ref="V21:V23"/>
    <mergeCell ref="C18:C20"/>
    <mergeCell ref="D18:D20"/>
    <mergeCell ref="E18:E20"/>
    <mergeCell ref="F18:F20"/>
    <mergeCell ref="S18:S20"/>
    <mergeCell ref="T18:T20"/>
    <mergeCell ref="U18:U20"/>
    <mergeCell ref="B47:J47"/>
    <mergeCell ref="P47:V47"/>
    <mergeCell ref="K47:O47"/>
    <mergeCell ref="S42:S44"/>
    <mergeCell ref="T42:T44"/>
    <mergeCell ref="U42:U44"/>
    <mergeCell ref="V42:V44"/>
    <mergeCell ref="Q13:T13"/>
    <mergeCell ref="P13:P14"/>
    <mergeCell ref="S36:S38"/>
    <mergeCell ref="T36:T38"/>
    <mergeCell ref="U36:U38"/>
    <mergeCell ref="V36:V38"/>
    <mergeCell ref="S39:S41"/>
    <mergeCell ref="T39:T41"/>
    <mergeCell ref="U39:U41"/>
    <mergeCell ref="V39:V41"/>
    <mergeCell ref="S30:S32"/>
    <mergeCell ref="T30:T32"/>
    <mergeCell ref="U30:U32"/>
    <mergeCell ref="V30:V32"/>
    <mergeCell ref="S33:S35"/>
    <mergeCell ref="T33:T35"/>
    <mergeCell ref="C36:C38"/>
  </mergeCells>
  <conditionalFormatting sqref="F15 F18 F21 F24 F27 F30 F33 F36 F39 F42">
    <cfRule type="containsText" dxfId="33" priority="5" operator="containsText" text="Moderada">
      <formula>NOT(ISERROR(SEARCH("Moderada",F15)))</formula>
    </cfRule>
    <cfRule type="containsText" dxfId="32" priority="6" operator="containsText" text="Alta">
      <formula>NOT(ISERROR(SEARCH("Alta",F15)))</formula>
    </cfRule>
    <cfRule type="containsText" dxfId="31" priority="7" operator="containsText" text="Baja">
      <formula>NOT(ISERROR(SEARCH("Baja",F15)))</formula>
    </cfRule>
    <cfRule type="containsText" dxfId="30" priority="8" operator="containsText" text="Extrema">
      <formula>NOT(ISERROR(SEARCH("Extrema",F15)))</formula>
    </cfRule>
  </conditionalFormatting>
  <dataValidations count="8">
    <dataValidation type="whole" allowBlank="1" showInputMessage="1" showErrorMessage="1" errorTitle="Verificar Valor" error="Debe ingresar un Valor entre 0 y 30 si la Herramienta ha demostrado ser efectiva." sqref="L49:L59">
      <formula1>0</formula1>
      <formula2>30</formula2>
    </dataValidation>
    <dataValidation type="whole" allowBlank="1" showInputMessage="1" showErrorMessage="1" errorTitle="Verificar Valor" error="Debe ingresar un Valor entre 0 y 25 si la Frecuencia de seguimiento es adecuada." sqref="O50:O59 N49:N59 P49:P59">
      <formula1>0</formula1>
      <formula2>25</formula2>
    </dataValidation>
    <dataValidation allowBlank="1" showInputMessage="1" showErrorMessage="1" errorTitle="Verificar Valor" error="Debe ingresar un Valor entre 0 y 25 si la Frecuencia de seguimiento es adecuada." sqref="Q49:Q53 S24:T24 S15:T15 S18:T18 S21:T21 S27:T27 S30:T30 S33:T33 S36:T36 S39:T39 S42:T42 P48:R48 P15:R46"/>
    <dataValidation type="list" allowBlank="1" showInputMessage="1" showErrorMessage="1" errorTitle="Verificar Valor" error="Debe ingresar un Valor entre 0 y 15 si posee la Herramienta." sqref="L48 L15:L46">
      <formula1>"Manual,Automático"</formula1>
    </dataValidation>
    <dataValidation type="list" allowBlank="1" showInputMessage="1" showErrorMessage="1" errorTitle="Verificar Valor" error="Debe ingresar un Valor entre 0 y 15 si posee la Herramienta." sqref="K48:K59 N48:O48 M48:M59 J27:J59 J15:K26 M15:O46 K27:K46">
      <formula1>"SI,NO"</formula1>
    </dataValidation>
    <dataValidation type="list" allowBlank="1" showInputMessage="1" showErrorMessage="1" sqref="H15:H44 I45:I48">
      <formula1>"Preventiva,Correctiva"</formula1>
    </dataValidation>
    <dataValidation allowBlank="1" showInputMessage="1" showErrorMessage="1" errorTitle="Verificar Valor" error="Debe ingresar un Valor entre 0 y 15 si posee la Herramienta." sqref="K47:V47"/>
    <dataValidation type="list" allowBlank="1" showInputMessage="1" showErrorMessage="1" sqref="I15:I44">
      <formula1>"Probabilidad,Impacto"</formula1>
    </dataValidation>
  </dataValidations>
  <pageMargins left="0.70866141732283472" right="0.70866141732283472" top="0.74803149606299213" bottom="0.74803149606299213" header="0.31496062992125984" footer="0.31496062992125984"/>
  <pageSetup paperSize="120" scale="38" orientation="landscape" r:id="rId1"/>
  <rowBreaks count="1" manualBreakCount="1">
    <brk id="32" max="20" man="1"/>
  </rowBreaks>
  <colBreaks count="1" manualBreakCount="1">
    <brk id="16"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17</vt:i4>
      </vt:variant>
    </vt:vector>
  </HeadingPairs>
  <TitlesOfParts>
    <vt:vector size="30" baseType="lpstr">
      <vt:lpstr>Instructivo</vt:lpstr>
      <vt:lpstr>ProbImpacto</vt:lpstr>
      <vt:lpstr>Hoja1</vt:lpstr>
      <vt:lpstr>Identificación</vt:lpstr>
      <vt:lpstr>Factores</vt:lpstr>
      <vt:lpstr>Analisis del Riesgo</vt:lpstr>
      <vt:lpstr>Grafica Inherente</vt:lpstr>
      <vt:lpstr>TabEvaluacion</vt:lpstr>
      <vt:lpstr>Evaluación de los Controles</vt:lpstr>
      <vt:lpstr>Valoracion Riesgo</vt:lpstr>
      <vt:lpstr>Grafica Residual</vt:lpstr>
      <vt:lpstr>Mapa de Riesgo</vt:lpstr>
      <vt:lpstr>Monitoreo y Revisión</vt:lpstr>
      <vt:lpstr>'Analisis del Riesgo'!Área_de_impresión</vt:lpstr>
      <vt:lpstr>'Evaluación de los Controles'!Área_de_impresión</vt:lpstr>
      <vt:lpstr>'Grafica Inherente'!Área_de_impresión</vt:lpstr>
      <vt:lpstr>'Grafica Residual'!Área_de_impresión</vt:lpstr>
      <vt:lpstr>Identificación!Área_de_impresión</vt:lpstr>
      <vt:lpstr>'Mapa de Riesgo'!Área_de_impresión</vt:lpstr>
      <vt:lpstr>'Monitoreo y Revisión'!Área_de_impresión</vt:lpstr>
      <vt:lpstr>'Valoracion Riesgo'!Área_de_impresión</vt:lpstr>
      <vt:lpstr>Externos</vt:lpstr>
      <vt:lpstr>Factores</vt:lpstr>
      <vt:lpstr>Internos</vt:lpstr>
      <vt:lpstr>Proceso</vt:lpstr>
      <vt:lpstr>Tipo</vt:lpstr>
      <vt:lpstr>'Evaluación de los Controles'!Títulos_a_imprimir</vt:lpstr>
      <vt:lpstr>Identificación!Títulos_a_imprimir</vt:lpstr>
      <vt:lpstr>'Mapa de Riesgo'!Títulos_a_imprimir</vt:lpstr>
      <vt:lpstr>'Monitoreo y Revisión'!Títulos_a_imprimir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ASPIRE 4540</dc:creator>
  <cp:lastModifiedBy>ERNESTO TONCEL</cp:lastModifiedBy>
  <cp:lastPrinted>2015-10-13T20:42:18Z</cp:lastPrinted>
  <dcterms:created xsi:type="dcterms:W3CDTF">2010-10-21T08:25:53Z</dcterms:created>
  <dcterms:modified xsi:type="dcterms:W3CDTF">2017-01-31T21:28:43Z</dcterms:modified>
</cp:coreProperties>
</file>