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D:\npaternina\Desktop\Segundo seguimiento trimestral auditoria SGC Julio 2019\"/>
    </mc:Choice>
  </mc:AlternateContent>
  <xr:revisionPtr revIDLastSave="0" documentId="13_ncr:1_{CB21880B-9087-49A4-A9C1-9E617F4394C5}" xr6:coauthVersionLast="43" xr6:coauthVersionMax="43"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registro" sheetId="4" r:id="rId3"/>
    <sheet name="Controles" sheetId="10" r:id="rId4"/>
    <sheet name="CriteriosControles" sheetId="11" r:id="rId5"/>
    <sheet name="Opor registro" sheetId="3" r:id="rId6"/>
    <sheet name="Listas" sheetId="8" r:id="rId7"/>
  </sheets>
  <externalReferences>
    <externalReference r:id="rId8"/>
  </externalReferences>
  <definedNames>
    <definedName name="_xlnm._FilterDatabase" localSheetId="1" hidden="1">Cuestiones!$A$2:$H$101</definedName>
    <definedName name="Bias" localSheetId="3">OFFSET(Controles!$F$2,0,0,COUNTA(Controles!$F:$F)-1,1)</definedName>
    <definedName name="Bias">OFFSET(Listas!$H$2,0,0,COUNTA(Listas!$H:$H)-1,1)</definedName>
    <definedName name="correction" localSheetId="3">Controles!$M$2:$M$6</definedName>
    <definedName name="correction">Listas!#REF!</definedName>
    <definedName name="cost" localSheetId="3">Controles!$O$2:$O$6</definedName>
    <definedName name="cost">Listas!#REF!</definedName>
    <definedName name="Likelihood" localSheetId="3">Controles!$I$2:$I$6</definedName>
    <definedName name="Likelihood">Listas!$K$2:$K$6</definedName>
    <definedName name="Occurrences" localSheetId="3">Controles!$J$2:$J$6</definedName>
    <definedName name="Occurrences">Listas!$L$2:$L$6</definedName>
    <definedName name="opprep" localSheetId="3">Controles!$P$2:$P$6</definedName>
    <definedName name="opprep">Listas!$R$1:$R$6</definedName>
    <definedName name="Party">OFFSET(Partes!$A$3,0,0,COUNTA(Partes!$A:$A)-1,1)</definedName>
    <definedName name="Potential" localSheetId="3">Controles!$K$2:$K$6</definedName>
    <definedName name="Potential">Listas!$M$2:$M$6</definedName>
    <definedName name="Priority" localSheetId="3">OFFSET(Controles!$D$2,0,0,COUNTA(Controles!$D:$D)-1,1)</definedName>
    <definedName name="Priority">OFFSET(Listas!$F$2,0,0,COUNTA(Listas!$F:$F)-1,1)</definedName>
    <definedName name="Process" localSheetId="3">OFFSET(Controles!$G$2,0,0,COUNTA(Controles!$G:$G)-1,1)</definedName>
    <definedName name="Process">OFFSET(Listas!$I$2,0,0,COUNTA(Listas!$I:$I)-1,1)</definedName>
    <definedName name="riskrep" localSheetId="3">Controles!$N$2:$N$6</definedName>
    <definedName name="riskrep">Listas!#REF!</definedName>
    <definedName name="score" localSheetId="3">Controles!#REF!</definedName>
    <definedName name="score">Listas!#REF!</definedName>
    <definedName name="Success" localSheetId="3">Controles!$R$2:$R$6</definedName>
    <definedName name="Success">Listas!$T$2:$T$6</definedName>
    <definedName name="Treatment" localSheetId="3">OFFSET(Controles!$E$2,0,0,COUNTA(Controles!$E:$E)-1,1)</definedName>
    <definedName name="Treatment">OFFSET(Listas!$G$2,0,0,COUNTA(Listas!$G:$G)-1,1)</definedName>
    <definedName name="Type" localSheetId="3">OFFSET(Controles!$C$2,0,0,COUNTA(Controles!$C:$C)-1,1)</definedName>
    <definedName name="Type">OFFSET(Listas!$E$2,0,0,COUNTA(Listas!$E:$E)-1,1)</definedName>
    <definedName name="Violation" localSheetId="3">Controles!$L$2:$L$6</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9" i="10" l="1"/>
  <c r="A21" i="10" l="1"/>
  <c r="A20" i="10"/>
  <c r="A18" i="10"/>
  <c r="A17" i="10"/>
  <c r="A16" i="10"/>
  <c r="A15" i="10"/>
  <c r="AB21" i="10"/>
  <c r="AC21" i="10" s="1"/>
  <c r="AB20" i="10"/>
  <c r="AC20" i="10" s="1"/>
  <c r="AB19" i="10"/>
  <c r="AC19" i="10" s="1"/>
  <c r="AB18" i="10"/>
  <c r="AC18" i="10" s="1"/>
  <c r="AB17" i="10"/>
  <c r="AC17" i="10" s="1"/>
  <c r="AB16" i="10"/>
  <c r="AC16" i="10" s="1"/>
  <c r="AB15" i="10"/>
  <c r="AC15" i="10" s="1"/>
  <c r="H24" i="4"/>
  <c r="H23" i="4"/>
  <c r="H22" i="4"/>
  <c r="H21" i="4"/>
  <c r="H20" i="4"/>
  <c r="H19" i="4"/>
  <c r="H18" i="4"/>
  <c r="H17" i="4"/>
  <c r="F24" i="4"/>
  <c r="F23" i="4"/>
  <c r="F22" i="4"/>
  <c r="F21" i="4"/>
  <c r="F20" i="4"/>
  <c r="F19" i="4"/>
  <c r="F18" i="4"/>
  <c r="F17" i="4"/>
  <c r="E24" i="4"/>
  <c r="E23" i="4"/>
  <c r="E22" i="4"/>
  <c r="E21" i="4"/>
  <c r="E20" i="4"/>
  <c r="E19" i="4"/>
  <c r="E18" i="4"/>
  <c r="E17" i="4"/>
  <c r="I24" i="4" l="1"/>
  <c r="B21" i="10" s="1"/>
  <c r="I23" i="4"/>
  <c r="B20" i="10" s="1"/>
  <c r="I22" i="4"/>
  <c r="B19" i="10" s="1"/>
  <c r="I21" i="4"/>
  <c r="B18" i="10" s="1"/>
  <c r="I20" i="4"/>
  <c r="B17" i="10" s="1"/>
  <c r="I19" i="4"/>
  <c r="B16" i="10" s="1"/>
  <c r="I17" i="4"/>
  <c r="B14" i="10" s="1"/>
  <c r="I18" i="4"/>
  <c r="B15" i="10" s="1"/>
  <c r="AD15" i="10" s="1"/>
  <c r="K18" i="4" s="1"/>
  <c r="J12" i="3"/>
  <c r="J11" i="3"/>
  <c r="J10" i="3"/>
  <c r="J7" i="3"/>
  <c r="J8" i="3"/>
  <c r="J9" i="3"/>
  <c r="J6" i="3"/>
  <c r="F5" i="4"/>
  <c r="F7" i="3"/>
  <c r="F8" i="3"/>
  <c r="F9" i="3"/>
  <c r="F10" i="3"/>
  <c r="F11" i="3"/>
  <c r="F12" i="3"/>
  <c r="E12" i="3"/>
  <c r="E7" i="3"/>
  <c r="E8" i="3"/>
  <c r="E9" i="3"/>
  <c r="E10" i="3"/>
  <c r="E11" i="3"/>
  <c r="F6" i="3"/>
  <c r="E6" i="3"/>
  <c r="F6" i="4" l="1"/>
  <c r="F7" i="4"/>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2" i="10" s="1"/>
  <c r="I14" i="4"/>
  <c r="B11" i="10" s="1"/>
  <c r="I13" i="4"/>
  <c r="B10" i="10" s="1"/>
  <c r="AB14" i="10"/>
  <c r="AC14" i="10" s="1"/>
  <c r="AB13" i="10"/>
  <c r="AC13" i="10" s="1"/>
  <c r="AB12" i="10"/>
  <c r="AC12" i="10" s="1"/>
  <c r="AB11" i="10"/>
  <c r="AC11" i="10" s="1"/>
  <c r="AB10" i="10"/>
  <c r="AC10" i="10" s="1"/>
  <c r="AB9" i="10"/>
  <c r="AC9" i="10" s="1"/>
  <c r="AB8" i="10"/>
  <c r="AC8" i="10" s="1"/>
  <c r="AB7" i="10"/>
  <c r="AC7" i="10" s="1"/>
  <c r="AB6" i="10"/>
  <c r="AC6" i="10" s="1"/>
  <c r="AB5" i="10"/>
  <c r="AC5" i="10" s="1"/>
  <c r="AB4" i="10"/>
  <c r="AC4" i="10" s="1"/>
  <c r="AB3" i="10"/>
  <c r="AC3" i="10" s="1"/>
  <c r="AB2" i="10"/>
  <c r="AC2" i="10" s="1"/>
  <c r="A6" i="4"/>
  <c r="A7" i="4" s="1"/>
  <c r="A8" i="4" s="1"/>
  <c r="A10" i="4"/>
  <c r="A11" i="4" s="1"/>
  <c r="A12" i="4" s="1"/>
  <c r="A13" i="4" s="1"/>
  <c r="A14" i="4" s="1"/>
  <c r="A15" i="4" s="1"/>
  <c r="A16" i="4" s="1"/>
  <c r="A17" i="4" s="1"/>
  <c r="A18" i="4" s="1"/>
  <c r="A19" i="4" s="1"/>
  <c r="A20" i="4" s="1"/>
  <c r="A21" i="4" s="1"/>
  <c r="A22" i="4" s="1"/>
  <c r="A23" i="4" s="1"/>
  <c r="A24" i="4" s="1"/>
  <c r="C11" i="8"/>
  <c r="C10" i="8"/>
  <c r="V18" i="8"/>
  <c r="J4" i="4" s="1"/>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L4" i="3" s="1"/>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18" i="10" s="1"/>
  <c r="K21" i="4" s="1"/>
  <c r="I36" i="4"/>
  <c r="I34" i="4"/>
  <c r="I26" i="4"/>
  <c r="AD16" i="10" s="1"/>
  <c r="K19" i="4" s="1"/>
  <c r="I39" i="4"/>
  <c r="I31" i="4"/>
  <c r="AD21" i="10" s="1"/>
  <c r="K24" i="4" s="1"/>
  <c r="I38" i="4"/>
  <c r="I30" i="4"/>
  <c r="AD20" i="10" s="1"/>
  <c r="K23" i="4" s="1"/>
  <c r="I37" i="4"/>
  <c r="I29" i="4"/>
  <c r="AD19" i="10" s="1"/>
  <c r="K22" i="4" s="1"/>
  <c r="I35" i="4"/>
  <c r="I27" i="4"/>
  <c r="AD17" i="10" s="1"/>
  <c r="K20" i="4" s="1"/>
  <c r="I33" i="4"/>
  <c r="I25" i="4"/>
  <c r="I32" i="4"/>
  <c r="I47" i="4"/>
  <c r="I46" i="4"/>
  <c r="I45" i="4"/>
  <c r="I44" i="4"/>
  <c r="I43" i="4"/>
  <c r="I42" i="4"/>
  <c r="I41" i="4"/>
  <c r="I40" i="4"/>
  <c r="K14" i="3"/>
  <c r="K15" i="3"/>
  <c r="K17" i="3"/>
  <c r="K18" i="3"/>
  <c r="K19" i="3"/>
  <c r="K21" i="3"/>
  <c r="K22" i="3"/>
  <c r="K23" i="3"/>
  <c r="K24" i="3"/>
  <c r="K20" i="3"/>
  <c r="K16" i="3"/>
  <c r="K13" i="3"/>
  <c r="K25" i="3"/>
  <c r="K12" i="3"/>
  <c r="AD11" i="10" l="1"/>
  <c r="K14" i="4" s="1"/>
  <c r="AD12" i="10"/>
  <c r="K15" i="4" s="1"/>
  <c r="AD14" i="10"/>
  <c r="AD10" i="10"/>
  <c r="K13" i="4" s="1"/>
  <c r="I6" i="4"/>
  <c r="B3" i="10" s="1"/>
  <c r="AD3" i="10" s="1"/>
  <c r="K6" i="4" s="1"/>
  <c r="I7" i="4"/>
  <c r="B4" i="10" s="1"/>
  <c r="AD4" i="10" s="1"/>
  <c r="K7" i="4" s="1"/>
  <c r="I8" i="4"/>
  <c r="B5" i="10" s="1"/>
  <c r="AD5" i="10" s="1"/>
  <c r="K8" i="4" s="1"/>
  <c r="I9" i="4"/>
  <c r="B6" i="10" s="1"/>
  <c r="AD6" i="10" s="1"/>
  <c r="K9" i="4" s="1"/>
  <c r="I10" i="4"/>
  <c r="B7" i="10" s="1"/>
  <c r="AD7" i="10" s="1"/>
  <c r="K10" i="4" s="1"/>
  <c r="I11" i="4"/>
  <c r="B8" i="10" s="1"/>
  <c r="AD8" i="10" s="1"/>
  <c r="K11" i="4" s="1"/>
  <c r="I12" i="4"/>
  <c r="B9" i="10" s="1"/>
  <c r="AD9" i="10" s="1"/>
  <c r="K12" i="4" s="1"/>
  <c r="I16" i="4"/>
  <c r="B13" i="10" s="1"/>
  <c r="AD13" i="10" s="1"/>
  <c r="K16" i="4" s="1"/>
  <c r="I5" i="4"/>
  <c r="B2" i="10" s="1"/>
  <c r="AD2" i="10" s="1"/>
  <c r="K5" i="4" s="1"/>
  <c r="K17" i="4" l="1"/>
  <c r="C24" i="8"/>
  <c r="C22" i="8"/>
  <c r="C23" i="8" l="1"/>
</calcChain>
</file>

<file path=xl/sharedStrings.xml><?xml version="1.0" encoding="utf-8"?>
<sst xmlns="http://schemas.openxmlformats.org/spreadsheetml/2006/main" count="649" uniqueCount="246">
  <si>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</si>
  <si>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</si>
  <si>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</si>
  <si>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</si>
  <si>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</si>
  <si>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</si>
  <si>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</si>
  <si>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</si>
  <si>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</si>
  <si>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</si>
  <si>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</si>
  <si>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</si>
  <si>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</si>
  <si>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</si>
  <si>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</si>
  <si>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</si>
  <si>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</si>
  <si>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</si>
  <si>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</si>
  <si>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</si>
  <si>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</si>
  <si>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</si>
  <si>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</si>
  <si>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</si>
  <si>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</si>
  <si>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</si>
  <si>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</si>
  <si>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</si>
  <si>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</si>
  <si>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</si>
  <si>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</si>
  <si>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</si>
  <si>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</si>
  <si>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</si>
  <si>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</si>
  <si>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</si>
  <si>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</si>
  <si>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</si>
  <si>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</si>
  <si>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</si>
  <si>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</si>
  <si>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</si>
  <si>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</si>
  <si>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</si>
  <si>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</si>
  <si>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</si>
  <si>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</si>
  <si>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</si>
  <si>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</si>
  <si>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</si>
  <si>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</si>
  <si>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</si>
  <si>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</si>
  <si>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</si>
  <si>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</si>
  <si>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</si>
  <si>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</si>
  <si>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</si>
  <si>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</si>
  <si>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</si>
  <si>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</si>
  <si>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</si>
  <si>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</si>
  <si>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</si>
  <si>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</si>
  <si>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</si>
  <si>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</si>
  <si>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</si>
  <si>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</si>
  <si>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</si>
  <si>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</si>
  <si>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</si>
  <si>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</si>
  <si>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</si>
  <si>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</si>
  <si>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</si>
  <si>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</si>
  <si>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</si>
  <si>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</si>
  <si>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</si>
  <si>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</si>
  <si>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</si>
  <si>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</si>
  <si>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</si>
  <si>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</si>
  <si>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</si>
  <si>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</si>
  <si>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</si>
  <si>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</si>
  <si>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</si>
  <si>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</si>
  <si>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</si>
  <si>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</si>
  <si>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</si>
  <si>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</si>
  <si>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</si>
  <si>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</si>
  <si>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</si>
  <si>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</si>
  <si>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</si>
  <si>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</si>
  <si>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</si>
  <si>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</si>
  <si>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</si>
  <si>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</si>
  <si>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</si>
  <si>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</si>
  <si>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</si>
  <si>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</si>
  <si>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</si>
  <si>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</si>
  <si>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</si>
  <si>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</si>
  <si>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</si>
  <si>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</si>
  <si>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</si>
  <si>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</si>
  <si>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</si>
  <si>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</si>
  <si>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</si>
  <si>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</si>
  <si>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</si>
  <si>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</si>
  <si>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</si>
  <si>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</si>
  <si>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</si>
  <si>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</si>
  <si>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</si>
  <si>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</si>
  <si>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</si>
  <si>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</si>
  <si>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</si>
  <si>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</si>
  <si>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</si>
  <si>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</si>
  <si>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</si>
  <si>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</si>
  <si>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</si>
  <si>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</si>
  <si>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</si>
  <si>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</si>
  <si>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</si>
  <si>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</si>
  <si>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</si>
  <si>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</si>
  <si>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</si>
  <si>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</si>
  <si>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</si>
  <si>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</si>
  <si>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</si>
  <si>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</si>
  <si>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</si>
  <si>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</si>
  <si>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</si>
  <si>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</si>
  <si>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</si>
  <si>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</si>
  <si>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</si>
  <si>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</si>
  <si>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</si>
  <si>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</si>
  <si>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</si>
  <si>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</si>
  <si>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</si>
  <si>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</si>
  <si>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</si>
  <si>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</si>
  <si>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</si>
  <si>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</si>
  <si>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</si>
  <si>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</si>
  <si>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</si>
  <si>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</si>
  <si>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</si>
  <si>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</si>
  <si>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</si>
  <si>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</si>
  <si>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</si>
  <si>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</si>
  <si>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</si>
  <si>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</si>
  <si>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</si>
  <si>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</si>
  <si>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</si>
  <si>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</si>
  <si>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</si>
  <si>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</si>
  <si>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</si>
  <si>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</si>
  <si>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</si>
  <si>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</si>
  <si>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</si>
  <si>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</si>
  <si>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</si>
  <si>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</si>
  <si>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</si>
  <si>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</si>
  <si>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</si>
  <si>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</si>
  <si>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</si>
  <si>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</si>
  <si>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</si>
  <si>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</si>
  <si>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</si>
  <si>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</si>
  <si>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</si>
  <si>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</si>
  <si>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</si>
  <si>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</si>
  <si>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</si>
  <si>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</si>
  <si>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</si>
  <si>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</si>
  <si>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</si>
  <si>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</si>
  <si>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</si>
  <si>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</si>
  <si>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</si>
  <si>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</si>
  <si>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</si>
  <si>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</si>
  <si>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El Control No Aplica</t>
  </si>
  <si>
    <t>N</t>
  </si>
  <si>
    <t>El Control es Redundante</t>
  </si>
  <si>
    <t>R</t>
  </si>
  <si>
    <t>El Control es efectivo, es clave y no se cumple</t>
  </si>
  <si>
    <t>El Control es efectivo,  no es clave y no se cumple</t>
  </si>
  <si>
    <t>El Control es efectivo,  no es clave y se cumple</t>
  </si>
  <si>
    <t>El Control es efectivo, es clave y se cumple</t>
  </si>
  <si>
    <t>El Control es aceptable, es clave y no se cumple</t>
  </si>
  <si>
    <t>El Control es aceptable,  no es clave y no se cumple</t>
  </si>
  <si>
    <t>El Control es aceptable, no es clave y se cumple</t>
  </si>
  <si>
    <t>El Control es aceptable, es clave y se cumple</t>
  </si>
  <si>
    <t>El Control es inaceptable, es clave y no se cumple</t>
  </si>
  <si>
    <t>El Control es inaceptable,  no es clave y no se cumple</t>
  </si>
  <si>
    <t>El Control es inaceptable, no es clave y se cumple</t>
  </si>
  <si>
    <t>El Control es inaceptable, es clave y se cumple</t>
  </si>
  <si>
    <t>Servicio Publico Educativo</t>
  </si>
  <si>
    <t>Se han realizado actividades para los controles 1 y 3 - No Aplica el control 2. (Se realizan actividades a través del Plan de Gestión Ético - Se realiza Informe y analisis mensual sobre los tiemps de respuesta de PQRSD)</t>
  </si>
  <si>
    <t xml:space="preserve">Para el Primer Seguimiento del trimestre enero-marzo de 2019, Se han realizado actividades para los controles 1, 2 y 3. Matriz de requisitos legales actualizada a diciembre 31 de 2018. Revisión semanal del estado de las PQRSD en SIGOB de Funcionarios de planta y contratistas de la secretaría. Se están realizando acciones para la disminucion de PQRS. </t>
  </si>
  <si>
    <t>Para el Primer Seguimiento del trimestre enero-marzo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</si>
  <si>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Primer Seguimiento del trimestre enero-marzo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</si>
  <si>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de 2019, Se han realizado actividades para los controles 1, 2 y 3. Matriz de requisitos legales actualizada a abril 30 de 2019. Revisión semanal del estado de las PQRSD en SIGOB de Funcionarios de planta y contratistas de la secretaría. Se están realizando acciones para la disminucion de PQRS.</t>
  </si>
  <si>
    <t>Para el Segundo Seguimiento del trimestre abril-junio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</si>
  <si>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Segundo Seguimiento del trimestre abril-junio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</si>
  <si>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2019, Se han realizado actividades para los controles 1 y 3 - No Aplica el control 2. (Se realizan actividades a través del Plan de Gestión Ético - Se realiza Informe y analisis mensual sobre los tiemps de respuesta de PQRSD)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</si>
</sst>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theme="4" tint="0.39997558519241921"/>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1">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21">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7" fillId="0" borderId="3" xfId="0" applyFont="1" applyBorder="1" applyAlignment="1" applyProtection="1">
      <alignment horizontal="left" vertical="center"/>
      <protection locked="0"/>
    </xf>
    <xf numFmtId="164" fontId="18" fillId="0" borderId="3" xfId="0" applyNumberFormat="1"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center" vertical="center"/>
      <protection locked="0"/>
    </xf>
    <xf numFmtId="164" fontId="18" fillId="0" borderId="5" xfId="0" applyNumberFormat="1" applyFont="1" applyBorder="1" applyAlignment="1" applyProtection="1">
      <alignment horizontal="center" vertical="center"/>
    </xf>
    <xf numFmtId="0" fontId="17"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1" fillId="5" borderId="12" xfId="0" applyFont="1" applyFill="1" applyBorder="1" applyAlignment="1" applyProtection="1">
      <alignment horizontal="left" vertical="center" wrapText="1"/>
      <protection locked="0"/>
    </xf>
    <xf numFmtId="0" fontId="32" fillId="5" borderId="0" xfId="0" applyFont="1" applyFill="1" applyAlignment="1">
      <alignment vertical="top" wrapText="1"/>
    </xf>
    <xf numFmtId="0" fontId="20" fillId="9" borderId="12"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0" fontId="29" fillId="19" borderId="5" xfId="0" applyFont="1" applyFill="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19" borderId="3" xfId="0" applyFont="1" applyFill="1" applyBorder="1" applyAlignment="1" applyProtection="1">
      <alignment horizontal="left" vertical="center" wrapText="1"/>
      <protection locked="0"/>
    </xf>
    <xf numFmtId="0" fontId="29" fillId="19" borderId="3" xfId="0" applyFont="1" applyFill="1" applyBorder="1" applyAlignment="1" applyProtection="1">
      <alignment horizontal="left" vertical="center"/>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xf>
    <xf numFmtId="164" fontId="28" fillId="0" borderId="5"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protection locked="0"/>
    </xf>
    <xf numFmtId="0" fontId="29" fillId="17" borderId="5" xfId="0" applyFont="1" applyFill="1" applyBorder="1" applyAlignment="1" applyProtection="1">
      <alignment horizontal="center" vertical="center"/>
      <protection locked="0"/>
    </xf>
    <xf numFmtId="164" fontId="28" fillId="0" borderId="3" xfId="0" applyNumberFormat="1" applyFont="1" applyBorder="1" applyAlignment="1" applyProtection="1">
      <alignment horizontal="center" vertical="center"/>
    </xf>
    <xf numFmtId="0" fontId="29" fillId="5" borderId="5"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xf>
    <xf numFmtId="0" fontId="28" fillId="6" borderId="1" xfId="0" applyFont="1" applyFill="1" applyBorder="1" applyAlignment="1" applyProtection="1">
      <alignment horizontal="center" vertical="center"/>
      <protection locked="0"/>
    </xf>
    <xf numFmtId="0" fontId="29" fillId="0" borderId="0" xfId="0" applyFont="1" applyProtection="1"/>
    <xf numFmtId="0" fontId="28" fillId="2" borderId="1" xfId="0" applyFont="1" applyFill="1" applyBorder="1" applyAlignment="1" applyProtection="1">
      <alignment horizontal="center" vertical="center"/>
    </xf>
    <xf numFmtId="0" fontId="36" fillId="0" borderId="0" xfId="0" applyFont="1" applyProtection="1"/>
    <xf numFmtId="0" fontId="29" fillId="0" borderId="1" xfId="0" applyFont="1" applyBorder="1" applyAlignment="1" applyProtection="1">
      <alignment horizontal="left"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xf>
    <xf numFmtId="0" fontId="29" fillId="0" borderId="1" xfId="0" applyFont="1" applyBorder="1" applyProtection="1"/>
    <xf numFmtId="0" fontId="29" fillId="0" borderId="1" xfId="0" applyFont="1" applyBorder="1" applyProtection="1">
      <protection locked="0"/>
    </xf>
    <xf numFmtId="0" fontId="29" fillId="3" borderId="1" xfId="0" applyFont="1" applyFill="1" applyBorder="1" applyProtection="1"/>
    <xf numFmtId="0" fontId="29" fillId="3" borderId="1" xfId="0" applyFont="1" applyFill="1" applyBorder="1" applyProtection="1">
      <protection locked="0"/>
    </xf>
    <xf numFmtId="0" fontId="29" fillId="18" borderId="5" xfId="0" applyFont="1" applyFill="1" applyBorder="1" applyAlignment="1" applyProtection="1">
      <alignment horizontal="center" vertical="center"/>
      <protection locked="0"/>
    </xf>
    <xf numFmtId="0" fontId="29" fillId="3" borderId="5"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wrapText="1"/>
      <protection locked="0"/>
    </xf>
    <xf numFmtId="0" fontId="29" fillId="0" borderId="9" xfId="0" applyFont="1" applyFill="1" applyBorder="1" applyAlignment="1">
      <alignment vertical="center" wrapText="1"/>
    </xf>
    <xf numFmtId="0" fontId="37" fillId="0" borderId="9" xfId="0" applyFont="1" applyBorder="1" applyAlignment="1" applyProtection="1">
      <alignment horizontal="left" vertical="center" wrapText="1"/>
      <protection locked="0"/>
    </xf>
    <xf numFmtId="0" fontId="37" fillId="0" borderId="9" xfId="0" applyFont="1" applyBorder="1" applyAlignment="1">
      <alignment vertical="center" wrapText="1"/>
    </xf>
    <xf numFmtId="0" fontId="29" fillId="0" borderId="9" xfId="0" applyFont="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8" fillId="0" borderId="9" xfId="0" applyFont="1" applyBorder="1" applyAlignment="1">
      <alignmen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protection locked="0"/>
    </xf>
    <xf numFmtId="0" fontId="0" fillId="0" borderId="12" xfId="0" applyBorder="1"/>
    <xf numFmtId="0" fontId="0" fillId="0" borderId="20" xfId="0" applyBorder="1"/>
    <xf numFmtId="0" fontId="0" fillId="0" borderId="21" xfId="0" applyBorder="1"/>
    <xf numFmtId="0" fontId="0" fillId="0" borderId="25" xfId="0" applyFill="1"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31" xfId="0" applyBorder="1"/>
    <xf numFmtId="9" fontId="0" fillId="0" borderId="32" xfId="0" applyNumberFormat="1" applyBorder="1"/>
    <xf numFmtId="9" fontId="0" fillId="0" borderId="33" xfId="0" applyNumberFormat="1" applyBorder="1"/>
    <xf numFmtId="1" fontId="0" fillId="0" borderId="34" xfId="0" applyNumberFormat="1" applyBorder="1"/>
    <xf numFmtId="0" fontId="0" fillId="0" borderId="33" xfId="0" applyBorder="1"/>
    <xf numFmtId="0" fontId="0" fillId="0" borderId="19" xfId="0" applyBorder="1" applyAlignment="1">
      <alignment wrapText="1"/>
    </xf>
    <xf numFmtId="164" fontId="0" fillId="0" borderId="27" xfId="0" applyNumberFormat="1" applyBorder="1" applyAlignment="1">
      <alignment horizontal="center"/>
    </xf>
    <xf numFmtId="0" fontId="2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164" fontId="28" fillId="0" borderId="22"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xf>
    <xf numFmtId="164" fontId="28" fillId="16" borderId="9"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17" fillId="0" borderId="3" xfId="0" applyFont="1" applyBorder="1" applyAlignment="1" applyProtection="1">
      <alignment horizontal="center" vertical="center" wrapText="1"/>
      <protection locked="0"/>
    </xf>
    <xf numFmtId="0" fontId="35" fillId="8" borderId="29" xfId="0" applyFont="1" applyFill="1" applyBorder="1" applyAlignment="1" applyProtection="1">
      <alignment horizontal="center" vertical="center" wrapText="1"/>
    </xf>
    <xf numFmtId="0" fontId="35" fillId="8" borderId="29" xfId="0" applyFont="1" applyFill="1" applyBorder="1" applyAlignment="1" applyProtection="1">
      <alignment horizontal="center" wrapText="1"/>
    </xf>
    <xf numFmtId="0" fontId="28" fillId="0" borderId="36" xfId="0" applyFont="1" applyBorder="1" applyAlignment="1" applyProtection="1">
      <alignment horizontal="center" vertical="center"/>
    </xf>
    <xf numFmtId="0" fontId="29" fillId="0" borderId="38" xfId="0" applyFont="1" applyFill="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164" fontId="28" fillId="0" borderId="40" xfId="0" applyNumberFormat="1" applyFont="1" applyFill="1" applyBorder="1" applyAlignment="1" applyProtection="1">
      <alignment horizontal="center" vertical="center"/>
    </xf>
    <xf numFmtId="164" fontId="28" fillId="16" borderId="40" xfId="0" applyNumberFormat="1" applyFont="1" applyFill="1" applyBorder="1" applyAlignment="1" applyProtection="1">
      <alignment horizontal="center" vertical="center"/>
    </xf>
    <xf numFmtId="0" fontId="35" fillId="4" borderId="38" xfId="0" applyFont="1" applyFill="1" applyBorder="1" applyAlignment="1" applyProtection="1">
      <alignment horizontal="center" vertical="center" wrapText="1"/>
    </xf>
    <xf numFmtId="0" fontId="7" fillId="3" borderId="0" xfId="0" applyFont="1" applyFill="1" applyAlignment="1" applyProtection="1">
      <alignment wrapText="1"/>
    </xf>
    <xf numFmtId="0" fontId="17" fillId="0" borderId="10" xfId="0" applyFont="1" applyBorder="1" applyAlignment="1" applyProtection="1">
      <alignment horizontal="center" vertical="center" wrapText="1"/>
      <protection locked="0"/>
    </xf>
    <xf numFmtId="0" fontId="29" fillId="0" borderId="0" xfId="0" applyFont="1" applyBorder="1" applyProtection="1"/>
    <xf numFmtId="0" fontId="29" fillId="3" borderId="0" xfId="0" applyFont="1" applyFill="1" applyBorder="1" applyProtection="1"/>
    <xf numFmtId="0" fontId="0" fillId="3" borderId="0" xfId="0" applyFill="1" applyBorder="1" applyProtection="1"/>
    <xf numFmtId="0" fontId="11" fillId="0" borderId="0" xfId="0" applyFont="1" applyAlignment="1" applyProtection="1">
      <alignment vertical="center" wrapText="1"/>
    </xf>
    <xf numFmtId="0" fontId="28" fillId="3"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164" fontId="29" fillId="0" borderId="41" xfId="0" applyNumberFormat="1" applyFont="1" applyFill="1" applyBorder="1" applyAlignment="1" applyProtection="1">
      <alignment horizontal="center" vertical="center" wrapText="1"/>
    </xf>
    <xf numFmtId="164" fontId="28" fillId="0" borderId="42" xfId="0" applyNumberFormat="1" applyFont="1" applyFill="1" applyBorder="1" applyAlignment="1" applyProtection="1">
      <alignment horizontal="center" vertical="center"/>
    </xf>
    <xf numFmtId="164" fontId="28" fillId="0" borderId="41" xfId="0" applyNumberFormat="1" applyFont="1" applyFill="1" applyBorder="1" applyAlignment="1" applyProtection="1">
      <alignment horizontal="center" vertical="center"/>
    </xf>
    <xf numFmtId="164" fontId="28" fillId="16" borderId="41" xfId="0" applyNumberFormat="1" applyFont="1" applyFill="1" applyBorder="1" applyAlignment="1" applyProtection="1">
      <alignment horizontal="center" vertical="center"/>
    </xf>
    <xf numFmtId="0" fontId="29" fillId="0" borderId="9" xfId="0" applyFont="1" applyFill="1" applyBorder="1" applyAlignment="1" applyProtection="1">
      <alignment horizontal="left" vertical="center" wrapText="1"/>
    </xf>
    <xf numFmtId="0" fontId="29" fillId="0" borderId="9" xfId="0" applyFont="1" applyBorder="1" applyAlignment="1" applyProtection="1">
      <alignment horizontal="left" vertical="center" wrapText="1"/>
    </xf>
    <xf numFmtId="0" fontId="39" fillId="20" borderId="9" xfId="0" applyFont="1" applyFill="1" applyBorder="1" applyAlignment="1" applyProtection="1">
      <alignment horizontal="center" vertical="center" wrapText="1"/>
      <protection hidden="1"/>
    </xf>
    <xf numFmtId="0" fontId="39" fillId="20" borderId="41" xfId="0" applyFont="1" applyFill="1" applyBorder="1" applyAlignment="1" applyProtection="1">
      <alignment horizontal="center" vertical="center" wrapText="1"/>
      <protection hidden="1"/>
    </xf>
    <xf numFmtId="0" fontId="39" fillId="0" borderId="4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wrapText="1"/>
      <protection locked="0"/>
    </xf>
    <xf numFmtId="1" fontId="28" fillId="16" borderId="46" xfId="0" applyNumberFormat="1" applyFont="1" applyFill="1" applyBorder="1" applyAlignment="1" applyProtection="1">
      <alignment horizontal="center" vertical="center"/>
    </xf>
    <xf numFmtId="1" fontId="28" fillId="16" borderId="47" xfId="0" applyNumberFormat="1" applyFont="1" applyFill="1" applyBorder="1" applyAlignment="1" applyProtection="1">
      <alignment horizontal="center" vertical="center"/>
    </xf>
    <xf numFmtId="1" fontId="28" fillId="16" borderId="48" xfId="0" applyNumberFormat="1" applyFont="1" applyFill="1" applyBorder="1" applyAlignment="1" applyProtection="1">
      <alignment horizontal="center" vertical="center"/>
    </xf>
    <xf numFmtId="0" fontId="7" fillId="0" borderId="9" xfId="0" applyFont="1" applyBorder="1" applyAlignment="1" applyProtection="1">
      <alignment horizontal="center" wrapText="1"/>
    </xf>
    <xf numFmtId="0" fontId="29" fillId="0" borderId="9" xfId="0" applyFont="1" applyBorder="1" applyProtection="1"/>
    <xf numFmtId="0" fontId="7" fillId="0" borderId="9" xfId="0" applyFont="1" applyBorder="1" applyProtection="1"/>
    <xf numFmtId="0" fontId="28" fillId="21" borderId="9" xfId="0" applyFont="1" applyFill="1" applyBorder="1" applyAlignment="1">
      <alignment horizontal="justify" vertical="center"/>
    </xf>
    <xf numFmtId="0" fontId="28" fillId="21" borderId="9" xfId="0" applyFont="1" applyFill="1" applyBorder="1" applyAlignment="1">
      <alignment horizontal="center" vertical="center"/>
    </xf>
    <xf numFmtId="0" fontId="0" fillId="0" borderId="0" xfId="0" applyAlignment="1">
      <alignment horizontal="center"/>
    </xf>
    <xf numFmtId="0" fontId="28" fillId="21" borderId="9" xfId="0" applyFont="1" applyFill="1" applyBorder="1" applyAlignment="1">
      <alignment horizontal="center" vertical="center"/>
    </xf>
    <xf numFmtId="0" fontId="28" fillId="22" borderId="39" xfId="0" applyFont="1" applyFill="1" applyBorder="1" applyAlignment="1" applyProtection="1">
      <alignment horizontal="center" vertical="center"/>
    </xf>
    <xf numFmtId="0" fontId="28" fillId="22" borderId="40"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left" vertical="center" wrapText="1"/>
      <protection locked="0"/>
    </xf>
    <xf numFmtId="0" fontId="28" fillId="22" borderId="36" xfId="0" applyFont="1" applyFill="1" applyBorder="1" applyAlignment="1" applyProtection="1">
      <alignment horizontal="center" vertical="center"/>
    </xf>
    <xf numFmtId="0" fontId="28" fillId="22" borderId="9" xfId="0" applyFont="1" applyFill="1" applyBorder="1" applyAlignment="1" applyProtection="1">
      <alignment horizontal="left" vertical="center" wrapText="1"/>
      <protection locked="0"/>
    </xf>
    <xf numFmtId="0" fontId="37" fillId="22" borderId="9" xfId="0" applyFont="1" applyFill="1" applyBorder="1" applyAlignment="1" applyProtection="1">
      <alignment horizontal="left" vertical="center" wrapText="1"/>
      <protection locked="0"/>
    </xf>
    <xf numFmtId="0" fontId="29" fillId="0" borderId="9" xfId="0" applyFont="1" applyBorder="1" applyAlignment="1" applyProtection="1">
      <alignment vertical="center" wrapText="1"/>
    </xf>
    <xf numFmtId="0" fontId="28" fillId="22" borderId="41" xfId="0" applyFont="1" applyFill="1" applyBorder="1" applyAlignment="1" applyProtection="1">
      <alignment horizontal="left" vertical="center" wrapText="1"/>
      <protection locked="0"/>
    </xf>
    <xf numFmtId="0" fontId="39" fillId="22" borderId="9" xfId="0" applyFont="1" applyFill="1" applyBorder="1" applyAlignment="1" applyProtection="1">
      <alignment horizontal="center" vertical="center" wrapText="1"/>
      <protection hidden="1"/>
    </xf>
    <xf numFmtId="0" fontId="0" fillId="22" borderId="33" xfId="0" applyFill="1" applyBorder="1"/>
    <xf numFmtId="0" fontId="29" fillId="22" borderId="9" xfId="0" applyFont="1" applyFill="1" applyBorder="1" applyAlignment="1" applyProtection="1">
      <alignment horizontal="left" vertical="center" wrapText="1"/>
      <protection locked="0"/>
    </xf>
    <xf numFmtId="9" fontId="7" fillId="0" borderId="9" xfId="0" applyNumberFormat="1" applyFont="1" applyBorder="1" applyAlignment="1" applyProtection="1">
      <alignment horizontal="center" vertical="center"/>
    </xf>
    <xf numFmtId="9" fontId="7" fillId="0" borderId="9" xfId="0" applyNumberFormat="1" applyFont="1" applyBorder="1" applyAlignment="1" applyProtection="1">
      <alignment horizontal="left" vertical="center"/>
    </xf>
    <xf numFmtId="0" fontId="29" fillId="22" borderId="40" xfId="0" applyFont="1" applyFill="1" applyBorder="1" applyAlignment="1" applyProtection="1">
      <alignment horizontal="center" vertical="center" wrapText="1"/>
      <protection locked="0"/>
    </xf>
    <xf numFmtId="164" fontId="29" fillId="22" borderId="40" xfId="0" applyNumberFormat="1" applyFont="1" applyFill="1" applyBorder="1" applyAlignment="1" applyProtection="1">
      <alignment horizontal="center" vertical="center" wrapText="1"/>
    </xf>
    <xf numFmtId="164" fontId="28" fillId="22" borderId="40" xfId="0" applyNumberFormat="1" applyFont="1" applyFill="1" applyBorder="1" applyAlignment="1" applyProtection="1">
      <alignment horizontal="center" vertical="center"/>
    </xf>
    <xf numFmtId="0" fontId="29" fillId="22" borderId="9" xfId="0" applyFont="1" applyFill="1" applyBorder="1" applyAlignment="1" applyProtection="1">
      <alignment vertical="center" wrapText="1"/>
    </xf>
    <xf numFmtId="9" fontId="7"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center" vertical="center" wrapText="1"/>
      <protection locked="0"/>
    </xf>
    <xf numFmtId="164" fontId="29" fillId="22" borderId="9" xfId="0" applyNumberFormat="1" applyFont="1" applyFill="1" applyBorder="1" applyAlignment="1" applyProtection="1">
      <alignment horizontal="center" vertical="center" wrapText="1"/>
    </xf>
    <xf numFmtId="164" fontId="28"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left" vertical="center" wrapText="1"/>
    </xf>
    <xf numFmtId="9" fontId="29" fillId="22" borderId="9" xfId="0" applyNumberFormat="1" applyFont="1" applyFill="1" applyBorder="1" applyAlignment="1" applyProtection="1">
      <alignment horizontal="center" vertical="center"/>
    </xf>
    <xf numFmtId="0" fontId="29" fillId="22" borderId="41"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left" vertical="center" wrapText="1"/>
      <protection locked="0"/>
    </xf>
    <xf numFmtId="0" fontId="29" fillId="0" borderId="41" xfId="0" applyFont="1" applyBorder="1" applyProtection="1"/>
    <xf numFmtId="0" fontId="7" fillId="0" borderId="41" xfId="0" applyFont="1" applyBorder="1" applyProtection="1"/>
    <xf numFmtId="0" fontId="39" fillId="22" borderId="9" xfId="0" applyFont="1" applyFill="1" applyBorder="1" applyAlignment="1" applyProtection="1">
      <alignment horizontal="left" vertical="center" wrapText="1"/>
      <protection locked="0"/>
    </xf>
    <xf numFmtId="0" fontId="39" fillId="22" borderId="41" xfId="0" applyFont="1" applyFill="1" applyBorder="1" applyAlignment="1" applyProtection="1">
      <alignment horizontal="left" vertical="center" wrapText="1"/>
      <protection locked="0"/>
    </xf>
    <xf numFmtId="0" fontId="39" fillId="0" borderId="38" xfId="0" applyFont="1" applyFill="1" applyBorder="1" applyAlignment="1" applyProtection="1">
      <alignment horizontal="left" vertical="center" wrapText="1"/>
      <protection locked="0"/>
    </xf>
    <xf numFmtId="0" fontId="39" fillId="0"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left" vertical="center" wrapText="1"/>
    </xf>
    <xf numFmtId="0" fontId="29" fillId="3" borderId="40" xfId="0" applyFont="1" applyFill="1" applyBorder="1" applyAlignment="1" applyProtection="1">
      <alignment horizontal="left" vertical="center" wrapText="1"/>
      <protection locked="0"/>
    </xf>
    <xf numFmtId="0" fontId="35" fillId="8" borderId="38" xfId="0" applyFont="1" applyFill="1" applyBorder="1" applyAlignment="1" applyProtection="1">
      <alignment horizontal="center" vertical="top" wrapText="1"/>
    </xf>
    <xf numFmtId="0" fontId="28" fillId="21" borderId="9" xfId="0" applyFont="1" applyFill="1" applyBorder="1" applyAlignment="1">
      <alignment horizontal="center" vertical="center"/>
    </xf>
    <xf numFmtId="0" fontId="28" fillId="3" borderId="21" xfId="0" applyFont="1" applyFill="1" applyBorder="1" applyAlignment="1" applyProtection="1">
      <alignment horizontal="center" vertical="center"/>
    </xf>
    <xf numFmtId="0" fontId="29" fillId="0" borderId="23" xfId="0" applyFont="1" applyBorder="1" applyAlignment="1"/>
    <xf numFmtId="0" fontId="35" fillId="8" borderId="29" xfId="0" applyFont="1" applyFill="1" applyBorder="1" applyAlignment="1" applyProtection="1">
      <alignment horizontal="center" vertical="center" wrapText="1"/>
    </xf>
    <xf numFmtId="0" fontId="35" fillId="8" borderId="38" xfId="0" applyFont="1" applyFill="1" applyBorder="1" applyAlignment="1" applyProtection="1">
      <alignment horizontal="center" vertical="center" wrapText="1"/>
    </xf>
    <xf numFmtId="0" fontId="35" fillId="8" borderId="44" xfId="0" applyFont="1" applyFill="1" applyBorder="1" applyAlignment="1" applyProtection="1">
      <alignment horizontal="center" vertical="center" wrapText="1"/>
    </xf>
    <xf numFmtId="0" fontId="35" fillId="8" borderId="45" xfId="0" applyFont="1" applyFill="1" applyBorder="1" applyAlignment="1" applyProtection="1">
      <alignment horizontal="center" vertical="center" wrapText="1"/>
    </xf>
    <xf numFmtId="0" fontId="28" fillId="8" borderId="35" xfId="0" applyFont="1" applyFill="1" applyBorder="1" applyAlignment="1" applyProtection="1">
      <alignment horizontal="center" vertical="center" wrapText="1"/>
    </xf>
    <xf numFmtId="0" fontId="28" fillId="8" borderId="37" xfId="0" applyFont="1" applyFill="1" applyBorder="1" applyAlignment="1" applyProtection="1">
      <alignment horizontal="center" vertical="center" wrapText="1"/>
    </xf>
    <xf numFmtId="0" fontId="28" fillId="8" borderId="29" xfId="0" applyFont="1" applyFill="1" applyBorder="1" applyAlignment="1" applyProtection="1">
      <alignment horizontal="center" vertical="center" wrapText="1"/>
    </xf>
    <xf numFmtId="0" fontId="28" fillId="8" borderId="38" xfId="0" applyFont="1" applyFill="1" applyBorder="1" applyAlignment="1" applyProtection="1">
      <alignment horizontal="center" vertical="center" wrapText="1"/>
    </xf>
    <xf numFmtId="0" fontId="35" fillId="8" borderId="29" xfId="0" applyFont="1" applyFill="1" applyBorder="1" applyAlignment="1" applyProtection="1">
      <alignment horizontal="center" vertical="center"/>
    </xf>
    <xf numFmtId="0" fontId="0" fillId="0" borderId="23" xfId="0" applyBorder="1" applyAlignment="1">
      <alignment horizontal="center"/>
    </xf>
    <xf numFmtId="0" fontId="0" fillId="0" borderId="24" xfId="0" applyBorder="1" applyAlignment="1">
      <alignment horizontal="center"/>
    </xf>
    <xf numFmtId="0" fontId="1" fillId="0" borderId="0" xfId="0" applyFont="1" applyAlignment="1">
      <alignment horizontal="center"/>
    </xf>
    <xf numFmtId="0" fontId="24" fillId="8" borderId="13" xfId="0" applyFont="1" applyFill="1" applyBorder="1" applyAlignment="1" applyProtection="1">
      <alignment horizontal="center" vertical="center" wrapText="1"/>
    </xf>
    <xf numFmtId="0" fontId="24"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xf>
    <xf numFmtId="0" fontId="21" fillId="8" borderId="14"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8" fillId="3" borderId="0" xfId="0" applyFont="1" applyFill="1" applyAlignment="1" applyProtection="1">
      <alignment horizontal="center" vertical="center"/>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8"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5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13</xdr:col>
      <xdr:colOff>160011</xdr:colOff>
      <xdr:row>37</xdr:row>
      <xdr:rowOff>41275</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10</xdr:col>
      <xdr:colOff>1694</xdr:colOff>
      <xdr:row>30</xdr:row>
      <xdr:rowOff>144782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a:extLst>
            <a:ext uri="{FF2B5EF4-FFF2-40B4-BE49-F238E27FC236}">
              <a16:creationId xmlns:a16="http://schemas.microsoft.com/office/drawing/2014/main" id="{00000000-0008-0000-0500-000006000000}"/>
            </a:ext>
          </a:extLst>
        </xdr:cNvPr>
        <xdr:cNvGrpSpPr/>
      </xdr:nvGrpSpPr>
      <xdr:grpSpPr>
        <a:xfrm>
          <a:off x="1942510" y="47625"/>
          <a:ext cx="7765846" cy="676275"/>
          <a:chOff x="1914525" y="47625"/>
          <a:chExt cx="7515225" cy="638175"/>
        </a:xfrm>
      </xdr:grpSpPr>
      <xdr:sp macro="" textlink="">
        <xdr:nvSpPr>
          <xdr:cNvPr id="8" name="7 Rectángulo">
            <a:extLst>
              <a:ext uri="{FF2B5EF4-FFF2-40B4-BE49-F238E27FC236}">
                <a16:creationId xmlns:a16="http://schemas.microsoft.com/office/drawing/2014/main" id="{00000000-0008-0000-0500-000008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a:extLst>
              <a:ext uri="{FF2B5EF4-FFF2-40B4-BE49-F238E27FC236}">
                <a16:creationId xmlns:a16="http://schemas.microsoft.com/office/drawing/2014/main" id="{00000000-0008-0000-0500-000009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3" t="s">
        <v>7</v>
      </c>
      <c r="B2" s="43" t="s">
        <v>0</v>
      </c>
      <c r="C2" s="43" t="s">
        <v>8</v>
      </c>
    </row>
    <row r="3" spans="1:13">
      <c r="A3" s="30"/>
      <c r="B3" s="30" t="s">
        <v>10</v>
      </c>
      <c r="C3" s="30" t="s">
        <v>118</v>
      </c>
    </row>
    <row r="4" spans="1:13">
      <c r="A4" s="30" t="s">
        <v>118</v>
      </c>
      <c r="B4" s="30" t="s">
        <v>9</v>
      </c>
      <c r="C4" s="30" t="s">
        <v>118</v>
      </c>
    </row>
    <row r="5" spans="1:13">
      <c r="A5" s="30" t="s">
        <v>118</v>
      </c>
      <c r="B5" s="30" t="s">
        <v>9</v>
      </c>
      <c r="C5" s="30" t="s">
        <v>118</v>
      </c>
    </row>
    <row r="6" spans="1:13">
      <c r="A6" s="30" t="s">
        <v>118</v>
      </c>
      <c r="B6" s="30" t="s">
        <v>9</v>
      </c>
      <c r="C6" s="30" t="s">
        <v>118</v>
      </c>
    </row>
    <row r="7" spans="1:13">
      <c r="A7" s="30" t="s">
        <v>118</v>
      </c>
      <c r="B7" s="30" t="s">
        <v>10</v>
      </c>
      <c r="C7" s="30" t="s">
        <v>118</v>
      </c>
    </row>
    <row r="8" spans="1:13">
      <c r="A8" s="30" t="s">
        <v>118</v>
      </c>
      <c r="B8" s="30" t="s">
        <v>9</v>
      </c>
      <c r="C8" s="30" t="s">
        <v>118</v>
      </c>
    </row>
    <row r="9" spans="1:13">
      <c r="A9" s="30" t="s">
        <v>118</v>
      </c>
      <c r="B9" s="30" t="s">
        <v>10</v>
      </c>
      <c r="C9" s="30" t="s">
        <v>118</v>
      </c>
    </row>
    <row r="10" spans="1:13">
      <c r="A10" s="30" t="s">
        <v>118</v>
      </c>
      <c r="B10" s="30" t="s">
        <v>9</v>
      </c>
      <c r="C10" s="30" t="s">
        <v>118</v>
      </c>
    </row>
    <row r="11" spans="1:13">
      <c r="A11" s="30" t="s">
        <v>118</v>
      </c>
      <c r="B11" s="30" t="s">
        <v>10</v>
      </c>
      <c r="C11" s="30" t="s">
        <v>118</v>
      </c>
    </row>
    <row r="12" spans="1:13">
      <c r="A12" s="30" t="s">
        <v>118</v>
      </c>
      <c r="B12" s="30" t="s">
        <v>9</v>
      </c>
      <c r="C12" s="30" t="s">
        <v>118</v>
      </c>
    </row>
    <row r="13" spans="1:13">
      <c r="A13" s="30" t="s">
        <v>118</v>
      </c>
      <c r="B13" s="30" t="s">
        <v>9</v>
      </c>
      <c r="C13" s="30" t="s">
        <v>118</v>
      </c>
    </row>
    <row r="14" spans="1:13">
      <c r="A14" s="30" t="s">
        <v>118</v>
      </c>
      <c r="B14" s="30" t="s">
        <v>9</v>
      </c>
      <c r="C14" s="30" t="s">
        <v>118</v>
      </c>
    </row>
    <row r="15" spans="1:13">
      <c r="A15" s="30" t="s">
        <v>118</v>
      </c>
      <c r="B15" s="30" t="s">
        <v>9</v>
      </c>
      <c r="C15" s="30" t="s">
        <v>118</v>
      </c>
    </row>
    <row r="16" spans="1:13">
      <c r="A16" s="30" t="s">
        <v>118</v>
      </c>
      <c r="B16" s="30" t="s">
        <v>9</v>
      </c>
      <c r="C16" s="30" t="s">
        <v>118</v>
      </c>
      <c r="M16" s="1">
        <v>11</v>
      </c>
    </row>
    <row r="17" spans="1:3">
      <c r="A17" s="30" t="s">
        <v>118</v>
      </c>
      <c r="B17" s="30" t="s">
        <v>10</v>
      </c>
      <c r="C17" s="30" t="s">
        <v>118</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5"/>
      <c r="D1" s="45"/>
      <c r="E1" s="45"/>
      <c r="F1" s="22"/>
    </row>
    <row r="2" spans="1:8" s="2" customFormat="1" ht="17.100000000000001" customHeight="1">
      <c r="A2" s="44" t="s">
        <v>12</v>
      </c>
      <c r="B2" s="43" t="s">
        <v>7</v>
      </c>
      <c r="C2" s="43" t="s">
        <v>13</v>
      </c>
      <c r="D2" s="43" t="s">
        <v>14</v>
      </c>
      <c r="E2" s="43" t="s">
        <v>15</v>
      </c>
      <c r="F2" s="43" t="s">
        <v>16</v>
      </c>
      <c r="G2" s="43" t="s">
        <v>17</v>
      </c>
      <c r="H2" s="43" t="s">
        <v>18</v>
      </c>
    </row>
    <row r="3" spans="1:8">
      <c r="A3" s="29">
        <v>1</v>
      </c>
      <c r="B3" s="30" t="s">
        <v>118</v>
      </c>
      <c r="C3" s="30" t="s">
        <v>118</v>
      </c>
      <c r="D3" s="30" t="s">
        <v>20</v>
      </c>
      <c r="E3" s="30" t="s">
        <v>26</v>
      </c>
      <c r="F3" s="30" t="s">
        <v>31</v>
      </c>
      <c r="G3" s="30" t="s">
        <v>118</v>
      </c>
      <c r="H3" s="30"/>
    </row>
    <row r="4" spans="1:8">
      <c r="A4" s="29">
        <f>A3+1</f>
        <v>2</v>
      </c>
      <c r="B4" s="30" t="s">
        <v>118</v>
      </c>
      <c r="C4" s="30" t="s">
        <v>118</v>
      </c>
      <c r="D4" s="30" t="s">
        <v>24</v>
      </c>
      <c r="E4" s="30" t="s">
        <v>26</v>
      </c>
      <c r="F4" s="30" t="s">
        <v>33</v>
      </c>
      <c r="G4" s="30" t="s">
        <v>118</v>
      </c>
      <c r="H4" s="30" t="s">
        <v>118</v>
      </c>
    </row>
    <row r="5" spans="1:8">
      <c r="A5" s="29">
        <f t="shared" ref="A5:A68" si="0">A4+1</f>
        <v>3</v>
      </c>
      <c r="B5" s="30" t="s">
        <v>118</v>
      </c>
      <c r="C5" s="30" t="s">
        <v>118</v>
      </c>
      <c r="D5" s="30" t="s">
        <v>20</v>
      </c>
      <c r="E5" s="30" t="s">
        <v>28</v>
      </c>
      <c r="F5" s="30" t="s">
        <v>31</v>
      </c>
      <c r="G5" s="30" t="s">
        <v>118</v>
      </c>
      <c r="H5" s="30" t="s">
        <v>118</v>
      </c>
    </row>
    <row r="6" spans="1:8">
      <c r="A6" s="29">
        <f t="shared" si="0"/>
        <v>4</v>
      </c>
      <c r="B6" s="30" t="s">
        <v>118</v>
      </c>
      <c r="C6" s="30" t="s">
        <v>118</v>
      </c>
      <c r="D6" s="49" t="s">
        <v>20</v>
      </c>
      <c r="E6" s="49" t="s">
        <v>26</v>
      </c>
      <c r="F6" s="49" t="s">
        <v>31</v>
      </c>
      <c r="G6" s="30" t="s">
        <v>118</v>
      </c>
      <c r="H6" s="30" t="s">
        <v>118</v>
      </c>
    </row>
    <row r="7" spans="1:8">
      <c r="A7" s="29">
        <f t="shared" si="0"/>
        <v>5</v>
      </c>
      <c r="B7" s="30" t="s">
        <v>118</v>
      </c>
      <c r="C7" s="30" t="s">
        <v>118</v>
      </c>
      <c r="D7" s="49" t="s">
        <v>20</v>
      </c>
      <c r="E7" s="49" t="s">
        <v>26</v>
      </c>
      <c r="F7" s="49" t="s">
        <v>31</v>
      </c>
      <c r="G7" s="30" t="s">
        <v>118</v>
      </c>
      <c r="H7" s="30" t="s">
        <v>118</v>
      </c>
    </row>
    <row r="8" spans="1:8">
      <c r="A8" s="29">
        <f t="shared" si="0"/>
        <v>6</v>
      </c>
      <c r="B8" s="30" t="s">
        <v>118</v>
      </c>
      <c r="C8" s="30" t="s">
        <v>118</v>
      </c>
      <c r="D8" s="46" t="s">
        <v>23</v>
      </c>
      <c r="E8" s="46" t="s">
        <v>26</v>
      </c>
      <c r="F8" s="46" t="s">
        <v>32</v>
      </c>
      <c r="G8" s="30" t="s">
        <v>118</v>
      </c>
      <c r="H8" s="30" t="s">
        <v>118</v>
      </c>
    </row>
    <row r="9" spans="1:8">
      <c r="A9" s="29">
        <f t="shared" si="0"/>
        <v>7</v>
      </c>
      <c r="B9" s="30" t="s">
        <v>118</v>
      </c>
      <c r="C9" s="30" t="s">
        <v>118</v>
      </c>
      <c r="D9" s="49" t="s">
        <v>20</v>
      </c>
      <c r="E9" s="49" t="s">
        <v>26</v>
      </c>
      <c r="F9" s="49" t="s">
        <v>32</v>
      </c>
      <c r="G9" s="30" t="s">
        <v>118</v>
      </c>
      <c r="H9" s="30" t="s">
        <v>118</v>
      </c>
    </row>
    <row r="10" spans="1:8">
      <c r="A10" s="29">
        <f t="shared" si="0"/>
        <v>8</v>
      </c>
      <c r="B10" s="30" t="s">
        <v>118</v>
      </c>
      <c r="C10" s="30" t="s">
        <v>118</v>
      </c>
      <c r="D10" s="46" t="s">
        <v>23</v>
      </c>
      <c r="E10" s="46" t="s">
        <v>26</v>
      </c>
      <c r="F10" s="46" t="s">
        <v>31</v>
      </c>
      <c r="G10" s="30" t="s">
        <v>118</v>
      </c>
      <c r="H10" s="30" t="s">
        <v>118</v>
      </c>
    </row>
    <row r="11" spans="1:8">
      <c r="A11" s="29">
        <f t="shared" si="0"/>
        <v>9</v>
      </c>
      <c r="B11" s="30" t="s">
        <v>118</v>
      </c>
      <c r="C11" s="30" t="s">
        <v>118</v>
      </c>
      <c r="D11" s="49" t="s">
        <v>20</v>
      </c>
      <c r="E11" s="49" t="s">
        <v>27</v>
      </c>
      <c r="F11" s="49" t="s">
        <v>32</v>
      </c>
      <c r="G11" s="30" t="s">
        <v>118</v>
      </c>
      <c r="H11" s="30" t="s">
        <v>118</v>
      </c>
    </row>
    <row r="12" spans="1:8">
      <c r="A12" s="29">
        <f t="shared" si="0"/>
        <v>10</v>
      </c>
      <c r="B12" s="30" t="s">
        <v>118</v>
      </c>
      <c r="C12" s="30" t="s">
        <v>118</v>
      </c>
      <c r="D12" s="51" t="s">
        <v>20</v>
      </c>
      <c r="E12" s="51" t="s">
        <v>28</v>
      </c>
      <c r="F12" s="51" t="s">
        <v>32</v>
      </c>
      <c r="G12" s="30" t="s">
        <v>118</v>
      </c>
      <c r="H12" s="30" t="s">
        <v>118</v>
      </c>
    </row>
    <row r="13" spans="1:8">
      <c r="A13" s="29">
        <f t="shared" si="0"/>
        <v>11</v>
      </c>
      <c r="B13" s="30" t="s">
        <v>118</v>
      </c>
      <c r="C13" s="30" t="s">
        <v>118</v>
      </c>
      <c r="D13" s="51" t="s">
        <v>20</v>
      </c>
      <c r="E13" s="51" t="s">
        <v>28</v>
      </c>
      <c r="F13" s="51" t="s">
        <v>32</v>
      </c>
      <c r="G13" s="30" t="s">
        <v>118</v>
      </c>
      <c r="H13" s="30" t="s">
        <v>118</v>
      </c>
    </row>
    <row r="14" spans="1:8">
      <c r="A14" s="29">
        <f t="shared" si="0"/>
        <v>12</v>
      </c>
      <c r="B14" s="30" t="s">
        <v>118</v>
      </c>
      <c r="C14" s="30" t="s">
        <v>118</v>
      </c>
      <c r="D14" s="51" t="s">
        <v>20</v>
      </c>
      <c r="E14" s="51" t="s">
        <v>28</v>
      </c>
      <c r="F14" s="51" t="s">
        <v>32</v>
      </c>
      <c r="G14" s="30" t="s">
        <v>118</v>
      </c>
      <c r="H14" s="30" t="s">
        <v>118</v>
      </c>
    </row>
    <row r="15" spans="1:8">
      <c r="A15" s="29">
        <f t="shared" si="0"/>
        <v>13</v>
      </c>
      <c r="B15" s="30" t="s">
        <v>118</v>
      </c>
      <c r="C15" s="30" t="s">
        <v>118</v>
      </c>
      <c r="D15" s="50" t="s">
        <v>20</v>
      </c>
      <c r="E15" s="50" t="s">
        <v>28</v>
      </c>
      <c r="F15" s="50" t="s">
        <v>32</v>
      </c>
      <c r="G15" s="30" t="s">
        <v>118</v>
      </c>
      <c r="H15" s="30" t="s">
        <v>118</v>
      </c>
    </row>
    <row r="16" spans="1:8">
      <c r="A16" s="29">
        <f t="shared" si="0"/>
        <v>14</v>
      </c>
      <c r="B16" s="30" t="s">
        <v>118</v>
      </c>
      <c r="C16" s="30" t="s">
        <v>118</v>
      </c>
      <c r="D16" s="50" t="s">
        <v>24</v>
      </c>
      <c r="E16" s="50" t="s">
        <v>28</v>
      </c>
      <c r="F16" s="50" t="s">
        <v>33</v>
      </c>
      <c r="G16" s="30" t="s">
        <v>118</v>
      </c>
      <c r="H16" s="30" t="s">
        <v>118</v>
      </c>
    </row>
    <row r="17" spans="1:8">
      <c r="A17" s="29">
        <f t="shared" si="0"/>
        <v>15</v>
      </c>
      <c r="B17" s="30" t="s">
        <v>118</v>
      </c>
      <c r="C17" s="30" t="s">
        <v>118</v>
      </c>
      <c r="D17" s="46" t="s">
        <v>23</v>
      </c>
      <c r="E17" s="46" t="s">
        <v>28</v>
      </c>
      <c r="F17" s="46" t="s">
        <v>33</v>
      </c>
      <c r="G17" s="30" t="s">
        <v>118</v>
      </c>
      <c r="H17" s="30" t="s">
        <v>118</v>
      </c>
    </row>
    <row r="18" spans="1:8">
      <c r="A18" s="29">
        <f t="shared" si="0"/>
        <v>16</v>
      </c>
      <c r="B18" s="30" t="s">
        <v>118</v>
      </c>
      <c r="C18" s="30" t="s">
        <v>118</v>
      </c>
      <c r="D18" s="50" t="s">
        <v>20</v>
      </c>
      <c r="E18" s="50" t="s">
        <v>26</v>
      </c>
      <c r="F18" s="50" t="s">
        <v>31</v>
      </c>
      <c r="G18" s="30" t="s">
        <v>118</v>
      </c>
      <c r="H18" s="30"/>
    </row>
    <row r="19" spans="1:8">
      <c r="A19" s="29">
        <f t="shared" si="0"/>
        <v>17</v>
      </c>
      <c r="B19" s="30" t="s">
        <v>118</v>
      </c>
      <c r="C19" s="30" t="s">
        <v>118</v>
      </c>
      <c r="D19" s="30" t="s">
        <v>20</v>
      </c>
      <c r="E19" s="30" t="s">
        <v>26</v>
      </c>
      <c r="F19" s="30" t="s">
        <v>31</v>
      </c>
      <c r="G19" s="30" t="s">
        <v>118</v>
      </c>
      <c r="H19" s="30"/>
    </row>
    <row r="20" spans="1:8">
      <c r="A20" s="29">
        <f t="shared" si="0"/>
        <v>18</v>
      </c>
      <c r="B20" s="30" t="s">
        <v>118</v>
      </c>
      <c r="C20" s="30" t="s">
        <v>118</v>
      </c>
      <c r="D20" s="30" t="s">
        <v>20</v>
      </c>
      <c r="E20" s="30" t="s">
        <v>26</v>
      </c>
      <c r="F20" s="30" t="s">
        <v>31</v>
      </c>
      <c r="G20" s="30" t="s">
        <v>118</v>
      </c>
      <c r="H20" s="30"/>
    </row>
    <row r="21" spans="1:8">
      <c r="A21" s="29">
        <f t="shared" si="0"/>
        <v>19</v>
      </c>
      <c r="B21" s="30" t="s">
        <v>118</v>
      </c>
      <c r="C21" s="30" t="s">
        <v>118</v>
      </c>
      <c r="D21" s="30" t="s">
        <v>20</v>
      </c>
      <c r="E21" s="30" t="s">
        <v>26</v>
      </c>
      <c r="F21" s="30" t="s">
        <v>31</v>
      </c>
      <c r="G21" s="30" t="s">
        <v>118</v>
      </c>
      <c r="H21" s="30"/>
    </row>
    <row r="22" spans="1:8">
      <c r="A22" s="29">
        <f t="shared" si="0"/>
        <v>20</v>
      </c>
      <c r="B22" s="30" t="s">
        <v>118</v>
      </c>
      <c r="C22" s="30" t="s">
        <v>118</v>
      </c>
      <c r="D22" s="30" t="s">
        <v>20</v>
      </c>
      <c r="E22" s="30" t="s">
        <v>26</v>
      </c>
      <c r="F22" s="30" t="s">
        <v>31</v>
      </c>
      <c r="G22" s="30" t="s">
        <v>118</v>
      </c>
      <c r="H22" s="30" t="s">
        <v>118</v>
      </c>
    </row>
    <row r="23" spans="1:8">
      <c r="A23" s="29">
        <f t="shared" si="0"/>
        <v>21</v>
      </c>
      <c r="B23" s="30" t="s">
        <v>118</v>
      </c>
      <c r="C23" s="30" t="s">
        <v>118</v>
      </c>
      <c r="D23" s="30" t="s">
        <v>20</v>
      </c>
      <c r="E23" s="30" t="s">
        <v>28</v>
      </c>
      <c r="F23" s="30" t="s">
        <v>32</v>
      </c>
      <c r="G23" s="30" t="s">
        <v>118</v>
      </c>
      <c r="H23" s="30" t="s">
        <v>118</v>
      </c>
    </row>
    <row r="24" spans="1:8">
      <c r="A24" s="29">
        <f t="shared" si="0"/>
        <v>22</v>
      </c>
      <c r="B24" s="30" t="s">
        <v>118</v>
      </c>
      <c r="C24" s="30" t="s">
        <v>118</v>
      </c>
      <c r="D24" s="30" t="s">
        <v>20</v>
      </c>
      <c r="E24" s="30" t="s">
        <v>28</v>
      </c>
      <c r="F24" s="30" t="s">
        <v>32</v>
      </c>
      <c r="G24" s="30" t="s">
        <v>118</v>
      </c>
      <c r="H24" s="30" t="s">
        <v>118</v>
      </c>
    </row>
    <row r="25" spans="1:8">
      <c r="A25" s="29">
        <f t="shared" si="0"/>
        <v>23</v>
      </c>
      <c r="B25" s="30" t="s">
        <v>118</v>
      </c>
      <c r="C25" s="30" t="s">
        <v>118</v>
      </c>
      <c r="D25" s="30" t="s">
        <v>20</v>
      </c>
      <c r="E25" s="30" t="s">
        <v>28</v>
      </c>
      <c r="F25" s="30" t="s">
        <v>32</v>
      </c>
      <c r="G25" s="30" t="s">
        <v>118</v>
      </c>
      <c r="H25" s="30" t="s">
        <v>118</v>
      </c>
    </row>
    <row r="26" spans="1:8">
      <c r="A26" s="29">
        <f t="shared" si="0"/>
        <v>24</v>
      </c>
      <c r="B26" s="30" t="s">
        <v>118</v>
      </c>
      <c r="C26" s="30" t="s">
        <v>118</v>
      </c>
      <c r="D26" s="47" t="s">
        <v>20</v>
      </c>
      <c r="E26" s="47" t="s">
        <v>28</v>
      </c>
      <c r="F26" s="47" t="s">
        <v>32</v>
      </c>
      <c r="G26" s="30" t="s">
        <v>118</v>
      </c>
      <c r="H26" s="30" t="s">
        <v>118</v>
      </c>
    </row>
    <row r="27" spans="1:8">
      <c r="A27" s="29">
        <f t="shared" si="0"/>
        <v>25</v>
      </c>
      <c r="B27" s="30" t="s">
        <v>118</v>
      </c>
      <c r="C27" s="30" t="s">
        <v>118</v>
      </c>
      <c r="D27" s="47" t="s">
        <v>20</v>
      </c>
      <c r="E27" s="47" t="s">
        <v>29</v>
      </c>
      <c r="F27" s="47" t="s">
        <v>32</v>
      </c>
      <c r="G27" s="30" t="s">
        <v>118</v>
      </c>
      <c r="H27" s="30" t="s">
        <v>118</v>
      </c>
    </row>
    <row r="28" spans="1:8">
      <c r="A28" s="29">
        <f t="shared" si="0"/>
        <v>26</v>
      </c>
      <c r="B28" s="30" t="s">
        <v>118</v>
      </c>
      <c r="C28" s="30" t="s">
        <v>118</v>
      </c>
      <c r="D28" s="47" t="s">
        <v>20</v>
      </c>
      <c r="E28" s="47" t="s">
        <v>29</v>
      </c>
      <c r="F28" s="47" t="s">
        <v>32</v>
      </c>
      <c r="G28" s="30" t="s">
        <v>118</v>
      </c>
      <c r="H28" s="30" t="s">
        <v>118</v>
      </c>
    </row>
    <row r="29" spans="1:8">
      <c r="A29" s="29">
        <f t="shared" si="0"/>
        <v>27</v>
      </c>
      <c r="B29" s="30" t="s">
        <v>118</v>
      </c>
      <c r="C29" s="30" t="s">
        <v>118</v>
      </c>
      <c r="D29" s="47" t="s">
        <v>24</v>
      </c>
      <c r="E29" s="47" t="s">
        <v>29</v>
      </c>
      <c r="F29" s="47" t="s">
        <v>32</v>
      </c>
      <c r="G29" s="30" t="s">
        <v>118</v>
      </c>
      <c r="H29" s="30" t="s">
        <v>118</v>
      </c>
    </row>
    <row r="30" spans="1:8">
      <c r="A30" s="29">
        <f t="shared" si="0"/>
        <v>28</v>
      </c>
      <c r="B30" s="30" t="s">
        <v>118</v>
      </c>
      <c r="C30" s="30" t="s">
        <v>118</v>
      </c>
      <c r="D30" s="47" t="s">
        <v>20</v>
      </c>
      <c r="E30" s="47" t="s">
        <v>26</v>
      </c>
      <c r="F30" s="47" t="s">
        <v>33</v>
      </c>
      <c r="G30" s="30" t="s">
        <v>118</v>
      </c>
      <c r="H30" s="30"/>
    </row>
    <row r="31" spans="1:8">
      <c r="A31" s="29">
        <f t="shared" si="0"/>
        <v>29</v>
      </c>
      <c r="B31" s="30" t="s">
        <v>118</v>
      </c>
      <c r="C31" s="30" t="s">
        <v>118</v>
      </c>
      <c r="D31" s="47" t="s">
        <v>20</v>
      </c>
      <c r="E31" s="47" t="s">
        <v>26</v>
      </c>
      <c r="F31" s="47" t="s">
        <v>33</v>
      </c>
      <c r="G31" s="30" t="s">
        <v>118</v>
      </c>
      <c r="H31" s="30" t="s">
        <v>118</v>
      </c>
    </row>
    <row r="32" spans="1:8">
      <c r="A32" s="29">
        <f t="shared" si="0"/>
        <v>30</v>
      </c>
      <c r="B32" s="30" t="s">
        <v>118</v>
      </c>
      <c r="C32" s="30" t="s">
        <v>118</v>
      </c>
      <c r="D32" s="48" t="s">
        <v>20</v>
      </c>
      <c r="E32" s="48" t="s">
        <v>28</v>
      </c>
      <c r="F32" s="48" t="s">
        <v>31</v>
      </c>
      <c r="G32" s="30" t="s">
        <v>118</v>
      </c>
      <c r="H32" s="30" t="s">
        <v>118</v>
      </c>
    </row>
    <row r="33" spans="1:8">
      <c r="A33" s="29">
        <f t="shared" si="0"/>
        <v>31</v>
      </c>
      <c r="B33" s="30" t="s">
        <v>119</v>
      </c>
      <c r="C33" s="30" t="s">
        <v>118</v>
      </c>
      <c r="D33" s="48" t="s">
        <v>20</v>
      </c>
      <c r="E33" s="48" t="s">
        <v>28</v>
      </c>
      <c r="F33" s="48" t="s">
        <v>32</v>
      </c>
      <c r="G33" s="30" t="s">
        <v>118</v>
      </c>
      <c r="H33" s="30" t="s">
        <v>118</v>
      </c>
    </row>
    <row r="34" spans="1:8">
      <c r="A34" s="29">
        <f t="shared" si="0"/>
        <v>32</v>
      </c>
      <c r="B34" s="30" t="s">
        <v>118</v>
      </c>
      <c r="C34" s="30" t="s">
        <v>118</v>
      </c>
      <c r="D34" s="46" t="s">
        <v>23</v>
      </c>
      <c r="E34" s="46" t="s">
        <v>28</v>
      </c>
      <c r="F34" s="46" t="s">
        <v>32</v>
      </c>
      <c r="G34" s="30" t="s">
        <v>118</v>
      </c>
      <c r="H34" s="30" t="s">
        <v>118</v>
      </c>
    </row>
    <row r="35" spans="1:8">
      <c r="A35" s="29">
        <f t="shared" si="0"/>
        <v>33</v>
      </c>
      <c r="B35" s="30" t="s">
        <v>118</v>
      </c>
      <c r="C35" s="30" t="s">
        <v>118</v>
      </c>
      <c r="D35" s="48" t="s">
        <v>20</v>
      </c>
      <c r="E35" s="48" t="s">
        <v>26</v>
      </c>
      <c r="F35" s="48" t="s">
        <v>32</v>
      </c>
      <c r="G35" s="30" t="s">
        <v>118</v>
      </c>
      <c r="H35" s="30" t="s">
        <v>118</v>
      </c>
    </row>
    <row r="36" spans="1:8">
      <c r="A36" s="29">
        <f t="shared" si="0"/>
        <v>34</v>
      </c>
      <c r="B36" s="30" t="s">
        <v>118</v>
      </c>
      <c r="C36" s="30" t="s">
        <v>118</v>
      </c>
      <c r="D36" s="48" t="s">
        <v>20</v>
      </c>
      <c r="E36" s="48" t="s">
        <v>26</v>
      </c>
      <c r="F36" s="48" t="s">
        <v>32</v>
      </c>
      <c r="G36" s="30" t="s">
        <v>118</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topLeftCell="G1" zoomScale="70" zoomScaleNormal="70" workbookViewId="0">
      <selection activeCell="R5" sqref="R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11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25.7109375" style="3" customWidth="1"/>
    <col min="13" max="13" width="9.140625" style="3"/>
    <col min="14" max="14" width="25.42578125" style="3" customWidth="1"/>
    <col min="15" max="15" width="9.140625" style="3"/>
    <col min="16" max="16" width="23" style="3" customWidth="1"/>
    <col min="17" max="17" width="9.140625" style="3"/>
    <col min="18" max="18" width="23.140625" style="3" customWidth="1"/>
    <col min="19" max="16384" width="9.140625" style="3"/>
  </cols>
  <sheetData>
    <row r="1" spans="1:19" ht="15" thickBot="1"/>
    <row r="2" spans="1:19" s="4" customFormat="1" ht="15" thickBot="1">
      <c r="A2" s="188" t="s">
        <v>164</v>
      </c>
      <c r="B2" s="189"/>
      <c r="C2" s="189"/>
      <c r="D2" s="189"/>
      <c r="E2" s="189"/>
      <c r="F2" s="189"/>
      <c r="G2" s="189"/>
      <c r="H2" s="189"/>
      <c r="I2" s="189"/>
      <c r="J2" s="189"/>
      <c r="K2" s="189"/>
      <c r="L2" s="146"/>
      <c r="M2" s="146"/>
      <c r="N2" s="146"/>
      <c r="O2" s="146"/>
      <c r="P2" s="146"/>
      <c r="Q2" s="146"/>
      <c r="R2" s="146"/>
      <c r="S2" s="146"/>
    </row>
    <row r="3" spans="1:19" ht="51" customHeight="1">
      <c r="A3" s="194" t="s">
        <v>131</v>
      </c>
      <c r="B3" s="196" t="s">
        <v>199</v>
      </c>
      <c r="C3" s="196" t="s">
        <v>20</v>
      </c>
      <c r="D3" s="198" t="s">
        <v>189</v>
      </c>
      <c r="E3" s="198"/>
      <c r="F3" s="190" t="s">
        <v>63</v>
      </c>
      <c r="G3" s="117" t="s">
        <v>191</v>
      </c>
      <c r="H3" s="190" t="s">
        <v>64</v>
      </c>
      <c r="I3" s="190" t="s">
        <v>147</v>
      </c>
      <c r="J3" s="118" t="s">
        <v>65</v>
      </c>
      <c r="K3" s="192" t="s">
        <v>171</v>
      </c>
      <c r="L3" s="187" t="s">
        <v>214</v>
      </c>
      <c r="M3" s="187"/>
      <c r="N3" s="187" t="s">
        <v>215</v>
      </c>
      <c r="O3" s="187"/>
      <c r="P3" s="187" t="s">
        <v>216</v>
      </c>
      <c r="Q3" s="187"/>
      <c r="R3" s="187" t="s">
        <v>217</v>
      </c>
      <c r="S3" s="187"/>
    </row>
    <row r="4" spans="1:19" ht="115.5" thickBot="1">
      <c r="A4" s="195"/>
      <c r="B4" s="197"/>
      <c r="C4" s="197"/>
      <c r="D4" s="124" t="s">
        <v>190</v>
      </c>
      <c r="E4" s="124" t="s">
        <v>188</v>
      </c>
      <c r="F4" s="191"/>
      <c r="G4" s="124" t="s">
        <v>192</v>
      </c>
      <c r="H4" s="191"/>
      <c r="I4" s="191"/>
      <c r="J4" s="186" t="str">
        <f>Listas!V18</f>
        <v>(Requerido para los factores de riesgo &gt;=8, 
sugerido para factores de riesgo entre 5 y 8)</v>
      </c>
      <c r="K4" s="193"/>
      <c r="L4" s="150" t="s">
        <v>218</v>
      </c>
      <c r="M4" s="149" t="s">
        <v>219</v>
      </c>
      <c r="N4" s="152" t="s">
        <v>218</v>
      </c>
      <c r="O4" s="149" t="s">
        <v>219</v>
      </c>
      <c r="P4" s="152" t="s">
        <v>218</v>
      </c>
      <c r="Q4" s="149" t="s">
        <v>219</v>
      </c>
      <c r="R4" s="152" t="s">
        <v>218</v>
      </c>
      <c r="S4" s="149" t="s">
        <v>219</v>
      </c>
    </row>
    <row r="5" spans="1:19" ht="261" customHeight="1">
      <c r="A5" s="153">
        <v>1</v>
      </c>
      <c r="B5" s="154" t="s">
        <v>26</v>
      </c>
      <c r="C5" s="155" t="s">
        <v>129</v>
      </c>
      <c r="D5" s="166" t="s">
        <v>175</v>
      </c>
      <c r="E5" s="167" t="str">
        <f>IF($D5="","",(LOOKUP($D5,Listas!$K$2:$K$6,Occurrences)))</f>
        <v>3. Se ha presentado al menos 1 vez en los últimos 2 años.</v>
      </c>
      <c r="F5" s="168">
        <f>IF($D5="","",(LOOKUP($D5,Listas!$K$2:$K$6,Listas!$S$2:$S$6)))</f>
        <v>3</v>
      </c>
      <c r="G5" s="166" t="s">
        <v>183</v>
      </c>
      <c r="H5" s="168">
        <f>IF($G5="","",(LOOKUP($G5,Listas!$M$2:$M$6,Listas!$S$2:$S$6)))</f>
        <v>1</v>
      </c>
      <c r="I5" s="123">
        <f t="shared" ref="I5:I43" si="0">IF($D5="","",$F5*$H5)</f>
        <v>3</v>
      </c>
      <c r="J5" s="185" t="s">
        <v>155</v>
      </c>
      <c r="K5" s="143">
        <f>Controles!AD2</f>
        <v>1.6</v>
      </c>
      <c r="L5" s="169" t="s">
        <v>239</v>
      </c>
      <c r="M5" s="170">
        <v>1</v>
      </c>
      <c r="N5" s="169" t="s">
        <v>242</v>
      </c>
      <c r="O5" s="170">
        <v>1</v>
      </c>
      <c r="P5" s="159"/>
      <c r="Q5" s="164"/>
      <c r="R5" s="138"/>
      <c r="S5" s="164"/>
    </row>
    <row r="6" spans="1:19" ht="50.1" customHeight="1">
      <c r="A6" s="119">
        <f>A5+1</f>
        <v>2</v>
      </c>
      <c r="B6" s="109" t="s">
        <v>106</v>
      </c>
      <c r="C6" s="91" t="s">
        <v>133</v>
      </c>
      <c r="D6" s="93" t="s">
        <v>174</v>
      </c>
      <c r="E6" s="114" t="str">
        <f>IF($D6="","",(LOOKUP($D6,Listas!$K$2:$K$6,Occurrences)))</f>
        <v>2. Se ha presentado al menos de 1 vez en los últimos 5 años.</v>
      </c>
      <c r="F6" s="122">
        <f>IF($D6="","",(LOOKUP($D6,Listas!$K$2:$K$6,Listas!$S$2:$S$6)))</f>
        <v>2</v>
      </c>
      <c r="G6" s="93" t="s">
        <v>186</v>
      </c>
      <c r="H6" s="112">
        <f>IF($G6="","",(LOOKUP($G6,Listas!$M$2:$M$6,Listas!$S$2:$S$6)))</f>
        <v>4</v>
      </c>
      <c r="I6" s="113">
        <f t="shared" si="0"/>
        <v>8</v>
      </c>
      <c r="J6" s="86" t="s">
        <v>156</v>
      </c>
      <c r="K6" s="144">
        <f>Controles!AD3</f>
        <v>8</v>
      </c>
      <c r="L6" s="147"/>
      <c r="M6" s="147"/>
      <c r="N6" s="148"/>
      <c r="O6" s="148"/>
      <c r="P6" s="148"/>
      <c r="Q6" s="148"/>
      <c r="R6" s="148"/>
      <c r="S6" s="148"/>
    </row>
    <row r="7" spans="1:19" ht="255.75" customHeight="1">
      <c r="A7" s="156">
        <f>A6+1</f>
        <v>3</v>
      </c>
      <c r="B7" s="157" t="s">
        <v>100</v>
      </c>
      <c r="C7" s="158" t="s">
        <v>148</v>
      </c>
      <c r="D7" s="171" t="s">
        <v>176</v>
      </c>
      <c r="E7" s="172" t="str">
        <f>IF($D7="","",(LOOKUP($D7,Listas!$K$2:$K$6,Occurrences)))</f>
        <v>4. Se ha presentado al menos de 1 vez en el ultimos año.</v>
      </c>
      <c r="F7" s="168">
        <f>IF($D7="","",(LOOKUP($D7,Listas!$K$2:$K$6,Listas!$S$2:$S$6)))</f>
        <v>4</v>
      </c>
      <c r="G7" s="171" t="s">
        <v>183</v>
      </c>
      <c r="H7" s="173">
        <f>IF($G7="","",(LOOKUP($G7,Listas!$M$2:$M$6,Listas!$S$2:$S$6)))</f>
        <v>1</v>
      </c>
      <c r="I7" s="113">
        <f t="shared" si="0"/>
        <v>4</v>
      </c>
      <c r="J7" s="177" t="s">
        <v>149</v>
      </c>
      <c r="K7" s="144">
        <f>Controles!AD4</f>
        <v>1.0666666666666669</v>
      </c>
      <c r="L7" s="174" t="s">
        <v>240</v>
      </c>
      <c r="M7" s="170">
        <v>1</v>
      </c>
      <c r="N7" s="174" t="s">
        <v>243</v>
      </c>
      <c r="O7" s="175">
        <v>1</v>
      </c>
      <c r="P7" s="138"/>
      <c r="Q7" s="164"/>
      <c r="R7" s="138"/>
      <c r="S7" s="165"/>
    </row>
    <row r="8" spans="1:19" ht="53.25" customHeight="1">
      <c r="A8" s="119">
        <f t="shared" ref="A8:A24" si="1">A7+1</f>
        <v>4</v>
      </c>
      <c r="B8" s="109" t="s">
        <v>106</v>
      </c>
      <c r="C8" s="85" t="s">
        <v>135</v>
      </c>
      <c r="D8" s="93" t="s">
        <v>175</v>
      </c>
      <c r="E8" s="114" t="str">
        <f>IF($D8="","",(LOOKUP($D8,Listas!$K$2:$K$6,Occurrences)))</f>
        <v>3. Se ha presentado al menos 1 vez en los últimos 2 años.</v>
      </c>
      <c r="F8" s="122">
        <f>IF($D8="","",(LOOKUP($D8,Listas!$K$2:$K$6,Listas!$S$2:$S$6)))</f>
        <v>3</v>
      </c>
      <c r="G8" s="93" t="s">
        <v>183</v>
      </c>
      <c r="H8" s="112">
        <f>IF($G8="","",(LOOKUP($G8,Listas!$M$2:$M$6,Listas!$S$2:$S$6)))</f>
        <v>1</v>
      </c>
      <c r="I8" s="113">
        <f t="shared" si="0"/>
        <v>3</v>
      </c>
      <c r="J8" s="86" t="s">
        <v>150</v>
      </c>
      <c r="K8" s="144">
        <f>Controles!AD5</f>
        <v>3</v>
      </c>
      <c r="L8" s="147"/>
      <c r="M8" s="147"/>
      <c r="N8" s="148"/>
      <c r="O8" s="148"/>
      <c r="P8" s="148"/>
      <c r="Q8" s="148"/>
      <c r="R8" s="148"/>
      <c r="S8" s="148"/>
    </row>
    <row r="9" spans="1:19" ht="48.95" customHeight="1">
      <c r="A9" s="119">
        <v>5</v>
      </c>
      <c r="B9" s="109" t="s">
        <v>134</v>
      </c>
      <c r="C9" s="92" t="s">
        <v>143</v>
      </c>
      <c r="D9" s="93" t="s">
        <v>175</v>
      </c>
      <c r="E9" s="114" t="str">
        <f>IF($D9="","",(LOOKUP($D9,Listas!$K$2:$K$6,Occurrences)))</f>
        <v>3. Se ha presentado al menos 1 vez en los últimos 2 años.</v>
      </c>
      <c r="F9" s="122">
        <f>IF($D9="","",(LOOKUP($D9,Listas!$K$2:$K$6,Listas!$S$2:$S$6)))</f>
        <v>3</v>
      </c>
      <c r="G9" s="93" t="s">
        <v>183</v>
      </c>
      <c r="H9" s="112">
        <f>IF($G9="","",(LOOKUP($G9,Listas!$M$2:$M$6,Listas!$S$2:$S$6)))</f>
        <v>1</v>
      </c>
      <c r="I9" s="113">
        <f t="shared" si="0"/>
        <v>3</v>
      </c>
      <c r="J9" s="89" t="s">
        <v>151</v>
      </c>
      <c r="K9" s="144">
        <f>Controles!AD6</f>
        <v>3</v>
      </c>
      <c r="L9" s="147"/>
      <c r="M9" s="147"/>
      <c r="N9" s="148"/>
      <c r="O9" s="148"/>
      <c r="P9" s="148"/>
      <c r="Q9" s="148"/>
      <c r="R9" s="148"/>
      <c r="S9" s="148"/>
    </row>
    <row r="10" spans="1:19" ht="66.95" customHeight="1">
      <c r="A10" s="119">
        <f t="shared" si="1"/>
        <v>6</v>
      </c>
      <c r="B10" s="110" t="s">
        <v>145</v>
      </c>
      <c r="C10" s="91" t="s">
        <v>130</v>
      </c>
      <c r="D10" s="93" t="s">
        <v>175</v>
      </c>
      <c r="E10" s="114" t="str">
        <f>IF($D10="","",(LOOKUP($D10,Listas!$K$2:$K$6,Occurrences)))</f>
        <v>3. Se ha presentado al menos 1 vez en los últimos 2 años.</v>
      </c>
      <c r="F10" s="122">
        <f>IF($D10="","",(LOOKUP($D10,Listas!$K$2:$K$6,Listas!$S$2:$S$6)))</f>
        <v>3</v>
      </c>
      <c r="G10" s="93" t="s">
        <v>183</v>
      </c>
      <c r="H10" s="112">
        <f>IF($G10="","",(LOOKUP($G10,Listas!$M$2:$M$6,Listas!$S$2:$S$6)))</f>
        <v>1</v>
      </c>
      <c r="I10" s="113">
        <f t="shared" si="0"/>
        <v>3</v>
      </c>
      <c r="J10" s="90" t="s">
        <v>152</v>
      </c>
      <c r="K10" s="144">
        <f>Controles!AD7</f>
        <v>3</v>
      </c>
      <c r="L10" s="147"/>
      <c r="M10" s="147"/>
      <c r="N10" s="148"/>
      <c r="O10" s="148"/>
      <c r="P10" s="148"/>
      <c r="Q10" s="148"/>
      <c r="R10" s="148"/>
      <c r="S10" s="148"/>
    </row>
    <row r="11" spans="1:19" ht="78.75" customHeight="1">
      <c r="A11" s="119">
        <f t="shared" si="1"/>
        <v>7</v>
      </c>
      <c r="B11" s="109" t="s">
        <v>145</v>
      </c>
      <c r="C11" s="92" t="s">
        <v>116</v>
      </c>
      <c r="D11" s="93" t="s">
        <v>175</v>
      </c>
      <c r="E11" s="114" t="str">
        <f>IF($D11="","",(LOOKUP($D11,Listas!$K$2:$K$6,Occurrences)))</f>
        <v>3. Se ha presentado al menos 1 vez en los últimos 2 años.</v>
      </c>
      <c r="F11" s="122">
        <f>IF($D11="","",(LOOKUP($D11,Listas!$K$2:$K$6,Listas!$S$2:$S$6)))</f>
        <v>3</v>
      </c>
      <c r="G11" s="93" t="s">
        <v>185</v>
      </c>
      <c r="H11" s="112">
        <f>IF($G11="","",(LOOKUP($G11,Listas!$M$2:$M$6,Listas!$S$2:$S$6)))</f>
        <v>3</v>
      </c>
      <c r="I11" s="113">
        <f t="shared" si="0"/>
        <v>9</v>
      </c>
      <c r="J11" s="88" t="s">
        <v>160</v>
      </c>
      <c r="K11" s="144">
        <f>Controles!AD8</f>
        <v>9</v>
      </c>
      <c r="L11" s="147"/>
      <c r="M11" s="147"/>
      <c r="N11" s="148"/>
      <c r="O11" s="148"/>
      <c r="P11" s="148"/>
      <c r="Q11" s="148"/>
      <c r="R11" s="148"/>
      <c r="S11" s="148"/>
    </row>
    <row r="12" spans="1:19" ht="77.099999999999994" customHeight="1">
      <c r="A12" s="119">
        <f t="shared" si="1"/>
        <v>8</v>
      </c>
      <c r="B12" s="110" t="s">
        <v>145</v>
      </c>
      <c r="C12" s="92" t="s">
        <v>122</v>
      </c>
      <c r="D12" s="93" t="s">
        <v>177</v>
      </c>
      <c r="E12" s="114" t="str">
        <f>IF($D12="","",(LOOKUP($D12,Listas!$K$2:$K$6,Occurrences)))</f>
        <v>5. Se ha presentado mas de 1 vez en el  año.</v>
      </c>
      <c r="F12" s="122">
        <f>IF($D12="","",(LOOKUP($D12,Listas!$K$2:$K$6,Listas!$S$2:$S$6)))</f>
        <v>5</v>
      </c>
      <c r="G12" s="93" t="s">
        <v>185</v>
      </c>
      <c r="H12" s="112">
        <f>IF($G12="","",(LOOKUP($G12,Listas!$M$2:$M$6,Listas!$S$2:$S$6)))</f>
        <v>3</v>
      </c>
      <c r="I12" s="113">
        <f t="shared" si="0"/>
        <v>15</v>
      </c>
      <c r="J12" s="86" t="s">
        <v>157</v>
      </c>
      <c r="K12" s="144">
        <f>Controles!AD9</f>
        <v>15</v>
      </c>
      <c r="L12" s="147"/>
      <c r="M12" s="147"/>
      <c r="N12" s="148"/>
      <c r="O12" s="148"/>
      <c r="P12" s="148"/>
      <c r="Q12" s="148"/>
      <c r="R12" s="148"/>
      <c r="S12" s="148"/>
    </row>
    <row r="13" spans="1:19" ht="88.5" customHeight="1">
      <c r="A13" s="119">
        <f t="shared" si="1"/>
        <v>9</v>
      </c>
      <c r="B13" s="109" t="s">
        <v>108</v>
      </c>
      <c r="C13" s="92" t="s">
        <v>123</v>
      </c>
      <c r="D13" s="93" t="s">
        <v>175</v>
      </c>
      <c r="E13" s="114" t="str">
        <f>IF($D13="","",(LOOKUP($D13,Listas!$K$2:$K$6,Occurrences)))</f>
        <v>3. Se ha presentado al menos 1 vez en los últimos 2 años.</v>
      </c>
      <c r="F13" s="122">
        <f>IF($D13="","",(LOOKUP($D13,Listas!$K$2:$K$6,Listas!$S$2:$S$6)))</f>
        <v>3</v>
      </c>
      <c r="G13" s="93" t="s">
        <v>185</v>
      </c>
      <c r="H13" s="112">
        <f>IF($G13="","",(LOOKUP($G13,Listas!$M$2:$M$6,Listas!$S$2:$S$6)))</f>
        <v>3</v>
      </c>
      <c r="I13" s="113">
        <f t="shared" si="0"/>
        <v>9</v>
      </c>
      <c r="J13" s="86" t="s">
        <v>154</v>
      </c>
      <c r="K13" s="144">
        <f>Controles!AD10</f>
        <v>9</v>
      </c>
      <c r="L13" s="147"/>
      <c r="M13" s="147"/>
      <c r="N13" s="148"/>
      <c r="O13" s="148"/>
      <c r="P13" s="148"/>
      <c r="Q13" s="148"/>
      <c r="R13" s="148"/>
      <c r="S13" s="148"/>
    </row>
    <row r="14" spans="1:19" ht="51" customHeight="1">
      <c r="A14" s="119">
        <f t="shared" si="1"/>
        <v>10</v>
      </c>
      <c r="B14" s="109" t="s">
        <v>105</v>
      </c>
      <c r="C14" s="85" t="s">
        <v>117</v>
      </c>
      <c r="D14" s="93" t="s">
        <v>175</v>
      </c>
      <c r="E14" s="114" t="str">
        <f>IF($D14="","",(LOOKUP($D14,Listas!$K$2:$K$6,Occurrences)))</f>
        <v>3. Se ha presentado al menos 1 vez en los últimos 2 años.</v>
      </c>
      <c r="F14" s="122">
        <f>IF($D14="","",(LOOKUP($D14,Listas!$K$2:$K$6,Listas!$S$2:$S$6)))</f>
        <v>3</v>
      </c>
      <c r="G14" s="93" t="s">
        <v>186</v>
      </c>
      <c r="H14" s="112">
        <f>IF($G14="","",(LOOKUP($G14,Listas!$M$2:$M$6,Listas!$S$2:$S$6)))</f>
        <v>4</v>
      </c>
      <c r="I14" s="113">
        <f t="shared" si="0"/>
        <v>12</v>
      </c>
      <c r="J14" s="87" t="s">
        <v>153</v>
      </c>
      <c r="K14" s="144">
        <f>Controles!AD11</f>
        <v>12</v>
      </c>
      <c r="L14" s="147"/>
      <c r="M14" s="147"/>
      <c r="N14" s="148"/>
      <c r="O14" s="148"/>
      <c r="P14" s="148"/>
      <c r="Q14" s="148"/>
      <c r="R14" s="148"/>
      <c r="S14" s="148"/>
    </row>
    <row r="15" spans="1:19" ht="41.25" customHeight="1">
      <c r="A15" s="119">
        <f t="shared" si="1"/>
        <v>11</v>
      </c>
      <c r="B15" s="109" t="s">
        <v>105</v>
      </c>
      <c r="C15" s="92" t="s">
        <v>121</v>
      </c>
      <c r="D15" s="93" t="s">
        <v>174</v>
      </c>
      <c r="E15" s="114" t="str">
        <f>IF($D15="","",(LOOKUP($D15,Listas!$K$2:$K$6,Occurrences)))</f>
        <v>2. Se ha presentado al menos de 1 vez en los últimos 5 años.</v>
      </c>
      <c r="F15" s="122">
        <f>IF($D15="","",(LOOKUP($D15,Listas!$K$2:$K$6,Listas!$S$2:$S$6)))</f>
        <v>2</v>
      </c>
      <c r="G15" s="93" t="s">
        <v>186</v>
      </c>
      <c r="H15" s="112">
        <f>IF($G15="","",(LOOKUP($G15,Listas!$M$2:$M$6,Listas!$S$2:$S$6)))</f>
        <v>4</v>
      </c>
      <c r="I15" s="113">
        <f t="shared" si="0"/>
        <v>8</v>
      </c>
      <c r="J15" s="88" t="s">
        <v>128</v>
      </c>
      <c r="K15" s="144">
        <f>Controles!AD12</f>
        <v>8</v>
      </c>
      <c r="L15" s="147"/>
      <c r="M15" s="147"/>
      <c r="N15" s="148"/>
      <c r="O15" s="148"/>
      <c r="P15" s="148"/>
      <c r="Q15" s="148"/>
      <c r="R15" s="148"/>
      <c r="S15" s="148"/>
    </row>
    <row r="16" spans="1:19" ht="44.1" customHeight="1">
      <c r="A16" s="119">
        <f t="shared" si="1"/>
        <v>12</v>
      </c>
      <c r="B16" s="109" t="s">
        <v>107</v>
      </c>
      <c r="C16" s="91" t="s">
        <v>138</v>
      </c>
      <c r="D16" s="93" t="s">
        <v>174</v>
      </c>
      <c r="E16" s="114" t="str">
        <f>IF($D16="","",(LOOKUP($D16,Listas!$K$2:$K$6,Occurrences)))</f>
        <v>2. Se ha presentado al menos de 1 vez en los últimos 5 años.</v>
      </c>
      <c r="F16" s="122">
        <f>IF($D16="","",(LOOKUP($D16,Listas!$K$2:$K$6,Listas!$S$2:$S$6)))</f>
        <v>2</v>
      </c>
      <c r="G16" s="93" t="s">
        <v>186</v>
      </c>
      <c r="H16" s="112">
        <f>IF($G16="","",(LOOKUP($G16,Listas!$M$2:$M$6,Listas!$S$2:$S$6)))</f>
        <v>4</v>
      </c>
      <c r="I16" s="113">
        <f t="shared" si="0"/>
        <v>8</v>
      </c>
      <c r="J16" s="88" t="s">
        <v>136</v>
      </c>
      <c r="K16" s="144">
        <f>Controles!AD13</f>
        <v>8</v>
      </c>
      <c r="L16" s="147"/>
      <c r="M16" s="147"/>
      <c r="N16" s="148"/>
      <c r="O16" s="148"/>
      <c r="P16" s="148"/>
      <c r="Q16" s="148"/>
      <c r="R16" s="148"/>
      <c r="S16" s="148"/>
    </row>
    <row r="17" spans="1:19" ht="64.5" thickBot="1">
      <c r="A17" s="119">
        <f t="shared" si="1"/>
        <v>13</v>
      </c>
      <c r="B17" s="131" t="s">
        <v>159</v>
      </c>
      <c r="C17" s="120" t="s">
        <v>158</v>
      </c>
      <c r="D17" s="132" t="s">
        <v>175</v>
      </c>
      <c r="E17" s="114" t="str">
        <f>IF($D17="","",(LOOKUP($D17,Listas!$K$2:$K$6,Occurrences)))</f>
        <v>3. Se ha presentado al menos 1 vez en los últimos 2 años.</v>
      </c>
      <c r="F17" s="122">
        <f>IF($D17="","",(LOOKUP($D17,Listas!$K$2:$K$6,Listas!$S$2:$S$6)))</f>
        <v>3</v>
      </c>
      <c r="G17" s="93" t="s">
        <v>183</v>
      </c>
      <c r="H17" s="112">
        <f>IF($G17="","",(LOOKUP($G17,Listas!$M$2:$M$6,Listas!$S$2:$S$6)))</f>
        <v>1</v>
      </c>
      <c r="I17" s="113">
        <f t="shared" si="0"/>
        <v>3</v>
      </c>
      <c r="J17" s="121" t="s">
        <v>161</v>
      </c>
      <c r="K17" s="144">
        <f>Controles!AD14</f>
        <v>3</v>
      </c>
      <c r="L17" s="147"/>
      <c r="M17" s="147"/>
      <c r="N17" s="148"/>
      <c r="O17" s="148"/>
      <c r="P17" s="148"/>
      <c r="Q17" s="148"/>
      <c r="R17" s="148"/>
      <c r="S17" s="148"/>
    </row>
    <row r="18" spans="1:19" ht="63.75">
      <c r="A18" s="119">
        <f t="shared" si="1"/>
        <v>14</v>
      </c>
      <c r="B18" s="131" t="s">
        <v>103</v>
      </c>
      <c r="C18" s="137" t="s">
        <v>200</v>
      </c>
      <c r="D18" s="132" t="s">
        <v>174</v>
      </c>
      <c r="E18" s="114" t="str">
        <f>IF($D18="","",(LOOKUP($D18,Listas!$K$2:$K$6,Occurrences)))</f>
        <v>2. Se ha presentado al menos de 1 vez en los últimos 5 años.</v>
      </c>
      <c r="F18" s="122">
        <f>IF($D18="","",(LOOKUP($D18,Listas!$K$2:$K$6,Listas!$S$2:$S$6)))</f>
        <v>2</v>
      </c>
      <c r="G18" s="93" t="s">
        <v>185</v>
      </c>
      <c r="H18" s="112">
        <f>IF($G18="","",(LOOKUP($G18,Listas!$M$2:$M$6,Listas!$S$2:$S$6)))</f>
        <v>3</v>
      </c>
      <c r="I18" s="113">
        <f t="shared" si="0"/>
        <v>6</v>
      </c>
      <c r="J18" s="184" t="s">
        <v>201</v>
      </c>
      <c r="K18" s="144">
        <f>Controles!AD15</f>
        <v>6</v>
      </c>
      <c r="L18" s="178"/>
      <c r="M18" s="147"/>
      <c r="N18" s="179"/>
      <c r="O18" s="148"/>
      <c r="P18" s="148"/>
      <c r="Q18" s="148"/>
      <c r="R18" s="148"/>
      <c r="S18" s="148"/>
    </row>
    <row r="19" spans="1:19" ht="360" customHeight="1">
      <c r="A19" s="156">
        <f t="shared" si="1"/>
        <v>15</v>
      </c>
      <c r="B19" s="160" t="s">
        <v>26</v>
      </c>
      <c r="C19" s="161" t="s">
        <v>202</v>
      </c>
      <c r="D19" s="176" t="s">
        <v>175</v>
      </c>
      <c r="E19" s="172" t="str">
        <f>IF($D19="","",(LOOKUP($D19,Listas!$K$2:$K$6,Occurrences)))</f>
        <v>3. Se ha presentado al menos 1 vez en los últimos 2 años.</v>
      </c>
      <c r="F19" s="168">
        <f>IF($D19="","",(LOOKUP($D19,Listas!$K$2:$K$6,Listas!$S$2:$S$6)))</f>
        <v>3</v>
      </c>
      <c r="G19" s="171" t="s">
        <v>185</v>
      </c>
      <c r="H19" s="173">
        <f>IF($G19="","",(LOOKUP($G19,Listas!$M$2:$M$6,Listas!$S$2:$S$6)))</f>
        <v>3</v>
      </c>
      <c r="I19" s="113">
        <f t="shared" si="0"/>
        <v>9</v>
      </c>
      <c r="J19" s="180" t="s">
        <v>208</v>
      </c>
      <c r="K19" s="144">
        <f>Controles!AD16</f>
        <v>5.3999999999999995</v>
      </c>
      <c r="L19" s="181" t="s">
        <v>241</v>
      </c>
      <c r="M19" s="170">
        <v>1</v>
      </c>
      <c r="N19" s="180" t="s">
        <v>244</v>
      </c>
      <c r="O19" s="175">
        <v>1</v>
      </c>
      <c r="P19" s="138"/>
      <c r="Q19" s="164"/>
      <c r="R19" s="138"/>
      <c r="S19" s="165"/>
    </row>
    <row r="20" spans="1:19" ht="60" customHeight="1" thickBot="1">
      <c r="A20" s="119">
        <f t="shared" si="1"/>
        <v>16</v>
      </c>
      <c r="B20" s="131" t="s">
        <v>103</v>
      </c>
      <c r="C20" s="139" t="s">
        <v>203</v>
      </c>
      <c r="D20" s="132" t="s">
        <v>174</v>
      </c>
      <c r="E20" s="114" t="str">
        <f>IF($D20="","",(LOOKUP($D20,Listas!$K$2:$K$6,Occurrences)))</f>
        <v>2. Se ha presentado al menos de 1 vez en los últimos 5 años.</v>
      </c>
      <c r="F20" s="122">
        <f>IF($D20="","",(LOOKUP($D20,Listas!$K$2:$K$6,Listas!$S$2:$S$6)))</f>
        <v>2</v>
      </c>
      <c r="G20" s="93" t="s">
        <v>186</v>
      </c>
      <c r="H20" s="112">
        <f>IF($G20="","",(LOOKUP($G20,Listas!$M$2:$M$6,Listas!$S$2:$S$6)))</f>
        <v>4</v>
      </c>
      <c r="I20" s="113">
        <f t="shared" si="0"/>
        <v>8</v>
      </c>
      <c r="J20" s="182" t="s">
        <v>209</v>
      </c>
      <c r="K20" s="144">
        <f>Controles!AD17</f>
        <v>0.79999999999999982</v>
      </c>
      <c r="L20" s="182"/>
      <c r="M20" s="147"/>
      <c r="N20" s="148"/>
      <c r="O20" s="148"/>
      <c r="P20" s="148"/>
      <c r="Q20" s="148"/>
      <c r="R20" s="148"/>
      <c r="S20" s="148"/>
    </row>
    <row r="21" spans="1:19" ht="121.9" customHeight="1">
      <c r="A21" s="119">
        <f t="shared" si="1"/>
        <v>17</v>
      </c>
      <c r="B21" s="131" t="s">
        <v>105</v>
      </c>
      <c r="C21" s="139" t="s">
        <v>204</v>
      </c>
      <c r="D21" s="132" t="s">
        <v>174</v>
      </c>
      <c r="E21" s="114" t="str">
        <f>IF($D21="","",(LOOKUP($D21,Listas!$K$2:$K$6,Occurrences)))</f>
        <v>2. Se ha presentado al menos de 1 vez en los últimos 5 años.</v>
      </c>
      <c r="F21" s="122">
        <f>IF($D21="","",(LOOKUP($D21,Listas!$K$2:$K$6,Listas!$S$2:$S$6)))</f>
        <v>2</v>
      </c>
      <c r="G21" s="93" t="s">
        <v>185</v>
      </c>
      <c r="H21" s="112">
        <f>IF($G21="","",(LOOKUP($G21,Listas!$M$2:$M$6,Listas!$S$2:$S$6)))</f>
        <v>3</v>
      </c>
      <c r="I21" s="113">
        <f t="shared" si="0"/>
        <v>6</v>
      </c>
      <c r="J21" s="141" t="s">
        <v>210</v>
      </c>
      <c r="K21" s="144">
        <f>Controles!AD18</f>
        <v>2.4000000000000004</v>
      </c>
      <c r="L21" s="141"/>
      <c r="M21" s="147"/>
      <c r="N21" s="179"/>
      <c r="O21" s="148"/>
      <c r="P21" s="148"/>
      <c r="Q21" s="148"/>
      <c r="R21" s="148"/>
      <c r="S21" s="148"/>
    </row>
    <row r="22" spans="1:19" ht="159.75" customHeight="1">
      <c r="A22" s="156">
        <f t="shared" si="1"/>
        <v>18</v>
      </c>
      <c r="B22" s="160" t="s">
        <v>26</v>
      </c>
      <c r="C22" s="161" t="s">
        <v>205</v>
      </c>
      <c r="D22" s="176" t="s">
        <v>175</v>
      </c>
      <c r="E22" s="172" t="str">
        <f>IF($D22="","",(LOOKUP($D22,Listas!$K$2:$K$6,Occurrences)))</f>
        <v>3. Se ha presentado al menos 1 vez en los últimos 2 años.</v>
      </c>
      <c r="F22" s="168">
        <f>IF($D22="","",(LOOKUP($D22,Listas!$K$2:$K$6,Listas!$S$2:$S$6)))</f>
        <v>3</v>
      </c>
      <c r="G22" s="171" t="s">
        <v>185</v>
      </c>
      <c r="H22" s="173">
        <f>IF($G22="","",(LOOKUP($G22,Listas!$M$2:$M$6,Listas!$S$2:$S$6)))</f>
        <v>3</v>
      </c>
      <c r="I22" s="113">
        <f t="shared" si="0"/>
        <v>9</v>
      </c>
      <c r="J22" s="181" t="s">
        <v>211</v>
      </c>
      <c r="K22" s="144">
        <f>Controles!AD19</f>
        <v>2.4000000000000004</v>
      </c>
      <c r="L22" s="181" t="s">
        <v>238</v>
      </c>
      <c r="M22" s="170">
        <v>1</v>
      </c>
      <c r="N22" s="180" t="s">
        <v>245</v>
      </c>
      <c r="O22" s="175">
        <v>1</v>
      </c>
      <c r="P22" s="138"/>
      <c r="Q22" s="164"/>
      <c r="R22" s="138"/>
      <c r="S22" s="165"/>
    </row>
    <row r="23" spans="1:19" ht="55.5" customHeight="1">
      <c r="A23" s="119">
        <f t="shared" si="1"/>
        <v>19</v>
      </c>
      <c r="B23" s="131" t="s">
        <v>159</v>
      </c>
      <c r="C23" s="140" t="s">
        <v>206</v>
      </c>
      <c r="D23" s="132" t="s">
        <v>174</v>
      </c>
      <c r="E23" s="133" t="str">
        <f>IF($D23="","",(LOOKUP($D23,Listas!$K$2:$K$6,Occurrences)))</f>
        <v>2. Se ha presentado al menos de 1 vez en los últimos 5 años.</v>
      </c>
      <c r="F23" s="134">
        <f>IF($D23="","",(LOOKUP($D23,Listas!$K$2:$K$6,Listas!$S$2:$S$6)))</f>
        <v>2</v>
      </c>
      <c r="G23" s="132" t="s">
        <v>185</v>
      </c>
      <c r="H23" s="135">
        <f>IF($G23="","",(LOOKUP($G23,Listas!$M$2:$M$6,Listas!$S$2:$S$6)))</f>
        <v>3</v>
      </c>
      <c r="I23" s="136">
        <f t="shared" si="0"/>
        <v>6</v>
      </c>
      <c r="J23" s="142" t="s">
        <v>212</v>
      </c>
      <c r="K23" s="145">
        <f>Controles!AD20</f>
        <v>1.1999999999999997</v>
      </c>
      <c r="L23" s="183"/>
      <c r="M23" s="147"/>
      <c r="N23" s="148"/>
      <c r="O23" s="148"/>
      <c r="P23" s="148"/>
      <c r="Q23" s="148"/>
      <c r="R23" s="148"/>
      <c r="S23" s="148"/>
    </row>
    <row r="24" spans="1:19" ht="55.5" customHeight="1">
      <c r="A24" s="119">
        <f t="shared" si="1"/>
        <v>20</v>
      </c>
      <c r="B24" s="109" t="s">
        <v>103</v>
      </c>
      <c r="C24" s="139" t="s">
        <v>207</v>
      </c>
      <c r="D24" s="93" t="s">
        <v>176</v>
      </c>
      <c r="E24" s="114" t="str">
        <f>IF($D24="","",(LOOKUP($D24,Listas!$K$2:$K$6,Occurrences)))</f>
        <v>4. Se ha presentado al menos de 1 vez en el ultimos año.</v>
      </c>
      <c r="F24" s="112">
        <f>IF($D24="","",(LOOKUP($D24,Listas!$K$2:$K$6,Listas!$S$2:$S$6)))</f>
        <v>4</v>
      </c>
      <c r="G24" s="93" t="s">
        <v>185</v>
      </c>
      <c r="H24" s="112">
        <f>IF($G24="","",(LOOKUP($G24,Listas!$M$2:$M$6,Listas!$S$2:$S$6)))</f>
        <v>3</v>
      </c>
      <c r="I24" s="113">
        <f t="shared" si="0"/>
        <v>12</v>
      </c>
      <c r="J24" s="142" t="s">
        <v>213</v>
      </c>
      <c r="K24" s="144">
        <f>Controles!AD21</f>
        <v>2.3999999999999995</v>
      </c>
      <c r="L24" s="142"/>
      <c r="M24" s="147"/>
      <c r="N24" s="148"/>
      <c r="O24" s="148"/>
      <c r="P24" s="148"/>
      <c r="Q24" s="148"/>
      <c r="R24" s="148"/>
      <c r="S24" s="148"/>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3" t="s">
        <v>137</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116"/>
      <c r="E32" s="36"/>
      <c r="F32" s="34" t="str">
        <f>IF($D32="","",AVERAGE(VLOOKUP($D32,Listas!$K$1:$S$6,9,0),(VLOOKUP($E32,Listas!$L$1:$S$6,8,0))))</f>
        <v/>
      </c>
      <c r="G32" s="36"/>
      <c r="H32" s="111" t="str">
        <f>IF($G32="","",(AVERAGE(VLOOKUP($G32,Listas!$M$1:$S$6,7,0))))</f>
        <v/>
      </c>
      <c r="I32" s="37" t="str">
        <f t="shared" si="0"/>
        <v/>
      </c>
      <c r="J32" s="38"/>
      <c r="K32" s="39"/>
    </row>
    <row r="33" spans="1:11" ht="14.25" customHeight="1">
      <c r="A33" s="35"/>
      <c r="B33" s="33"/>
      <c r="C33" s="33"/>
      <c r="D33" s="116"/>
      <c r="E33" s="36"/>
      <c r="F33" s="34" t="str">
        <f>IF($D33="","",AVERAGE(VLOOKUP($D33,Listas!$K$1:$S$6,9,0),(VLOOKUP($E33,Listas!$L$1:$S$6,8,0))))</f>
        <v/>
      </c>
      <c r="G33" s="36"/>
      <c r="H33" s="111" t="str">
        <f>IF($G33="","",(AVERAGE(VLOOKUP($G33,Listas!$M$1:$S$6,7,0))))</f>
        <v/>
      </c>
      <c r="I33" s="37" t="str">
        <f t="shared" si="0"/>
        <v/>
      </c>
      <c r="J33" s="38"/>
      <c r="K33" s="39"/>
    </row>
    <row r="34" spans="1:11" ht="14.25" customHeight="1">
      <c r="A34" s="35"/>
      <c r="B34" s="33"/>
      <c r="C34" s="33"/>
      <c r="D34" s="116"/>
      <c r="E34" s="36"/>
      <c r="F34" s="34" t="str">
        <f>IF($D34="","",AVERAGE(VLOOKUP($D34,Listas!$K$1:$S$6,9,0),(VLOOKUP($E34,Listas!$L$1:$S$6,8,0))))</f>
        <v/>
      </c>
      <c r="G34" s="36"/>
      <c r="H34" s="111" t="str">
        <f>IF($G34="","",(AVERAGE(VLOOKUP($G34,Listas!$M$1:$S$6,7,0))))</f>
        <v/>
      </c>
      <c r="I34" s="37" t="str">
        <f t="shared" si="0"/>
        <v/>
      </c>
      <c r="J34" s="38"/>
      <c r="K34" s="39"/>
    </row>
    <row r="35" spans="1:11" ht="14.25" customHeight="1">
      <c r="A35" s="35"/>
      <c r="B35" s="33"/>
      <c r="C35" s="33"/>
      <c r="D35" s="116"/>
      <c r="E35" s="36"/>
      <c r="F35" s="34" t="str">
        <f>IF($D35="","",AVERAGE(VLOOKUP($D35,Listas!$K$1:$S$6,9,0),(VLOOKUP($E35,Listas!$L$1:$S$6,8,0))))</f>
        <v/>
      </c>
      <c r="G35" s="36"/>
      <c r="H35" s="111" t="str">
        <f>IF($G35="","",(AVERAGE(VLOOKUP($G35,Listas!$M$1:$S$6,7,0))))</f>
        <v/>
      </c>
      <c r="I35" s="37" t="str">
        <f t="shared" si="0"/>
        <v/>
      </c>
      <c r="J35" s="38"/>
      <c r="K35" s="39"/>
    </row>
    <row r="36" spans="1:11" ht="14.25" customHeight="1">
      <c r="A36" s="35"/>
      <c r="B36" s="33"/>
      <c r="C36" s="33"/>
      <c r="D36" s="116"/>
      <c r="E36" s="36"/>
      <c r="F36" s="34" t="str">
        <f>IF($D36="","",AVERAGE(VLOOKUP($D36,Listas!$K$1:$S$6,9,0),(VLOOKUP($E36,Listas!$L$1:$S$6,8,0))))</f>
        <v/>
      </c>
      <c r="G36" s="36"/>
      <c r="H36" s="111" t="str">
        <f>IF($G36="","",(AVERAGE(VLOOKUP($G36,Listas!$M$1:$S$6,7,0))))</f>
        <v/>
      </c>
      <c r="I36" s="37" t="str">
        <f t="shared" si="0"/>
        <v/>
      </c>
      <c r="J36" s="38"/>
      <c r="K36" s="39"/>
    </row>
    <row r="37" spans="1:11" ht="14.25" customHeight="1">
      <c r="A37" s="35"/>
      <c r="B37" s="33"/>
      <c r="C37" s="33"/>
      <c r="D37" s="116"/>
      <c r="E37" s="36"/>
      <c r="F37" s="34" t="str">
        <f>IF($D37="","",AVERAGE(VLOOKUP($D37,Listas!$K$1:$S$6,9,0),(VLOOKUP($E37,Listas!$L$1:$S$6,8,0))))</f>
        <v/>
      </c>
      <c r="G37" s="36"/>
      <c r="H37" s="11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xr:uid="{00000000-0002-0000-0200-000000000000}"/>
    <dataValidation type="list" allowBlank="1" showErrorMessage="1" errorTitle="Error" error="Please select an option from the drop down list." sqref="E25:E111" xr:uid="{00000000-0002-0000-0200-000001000000}">
      <formula1>Occurrences</formula1>
    </dataValidation>
    <dataValidation type="list" allowBlank="1" showInputMessage="1" showErrorMessage="1" sqref="B5:B11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1"/>
  <sheetViews>
    <sheetView showGridLines="0" topLeftCell="B1" zoomScale="160" zoomScaleNormal="160" zoomScalePageLayoutView="125" workbookViewId="0">
      <selection activeCell="AA2" sqref="AA2"/>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94" t="s">
        <v>20</v>
      </c>
      <c r="B1" s="107" t="s">
        <v>165</v>
      </c>
      <c r="C1" s="199" t="s">
        <v>166</v>
      </c>
      <c r="D1" s="199"/>
      <c r="E1" s="199"/>
      <c r="F1" s="199"/>
      <c r="G1" s="199"/>
      <c r="H1" s="199"/>
      <c r="I1" s="199"/>
      <c r="J1" s="199"/>
      <c r="K1" s="199"/>
      <c r="L1" s="199"/>
      <c r="M1" s="199"/>
      <c r="N1" s="199"/>
      <c r="O1" s="199"/>
      <c r="P1" s="199"/>
      <c r="Q1" s="199"/>
      <c r="R1" s="199"/>
      <c r="S1" s="199"/>
      <c r="T1" s="199"/>
      <c r="U1" s="199"/>
      <c r="V1" s="199"/>
      <c r="W1" s="199"/>
      <c r="X1" s="199"/>
      <c r="Y1" s="199"/>
      <c r="Z1" s="200"/>
      <c r="AA1" s="95" t="s">
        <v>167</v>
      </c>
      <c r="AB1" s="96" t="s">
        <v>168</v>
      </c>
      <c r="AC1" s="97" t="s">
        <v>169</v>
      </c>
      <c r="AD1" s="98" t="s">
        <v>170</v>
      </c>
    </row>
    <row r="2" spans="1:30" ht="26.25" thickBot="1">
      <c r="A2" s="163" t="s">
        <v>129</v>
      </c>
      <c r="B2" s="108">
        <f>'Riesgos registro'!I5</f>
        <v>3</v>
      </c>
      <c r="C2" s="99">
        <v>5</v>
      </c>
      <c r="D2" s="100">
        <v>1</v>
      </c>
      <c r="E2" s="100">
        <v>1</v>
      </c>
      <c r="F2" s="100"/>
      <c r="G2" s="100"/>
      <c r="H2" s="100"/>
      <c r="I2" s="100"/>
      <c r="J2" s="100"/>
      <c r="K2" s="100"/>
      <c r="L2" s="100"/>
      <c r="M2" s="100"/>
      <c r="N2" s="100"/>
      <c r="O2" s="100"/>
      <c r="P2" s="100"/>
      <c r="Q2" s="100"/>
      <c r="R2" s="100"/>
      <c r="S2" s="100"/>
      <c r="T2" s="100"/>
      <c r="U2" s="100"/>
      <c r="V2" s="100"/>
      <c r="W2" s="100"/>
      <c r="X2" s="100"/>
      <c r="Y2" s="100"/>
      <c r="Z2" s="101"/>
      <c r="AA2" s="102">
        <v>3</v>
      </c>
      <c r="AB2" s="103">
        <f>(SUM(C2:Z2)/(AA2*5))</f>
        <v>0.46666666666666667</v>
      </c>
      <c r="AC2" s="104">
        <f>1-AB2</f>
        <v>0.53333333333333333</v>
      </c>
      <c r="AD2" s="105">
        <f>B2*AC2</f>
        <v>1.6</v>
      </c>
    </row>
    <row r="3" spans="1:30" ht="15.75" thickBot="1">
      <c r="A3" s="91" t="s">
        <v>133</v>
      </c>
      <c r="B3" s="108">
        <f>'Riesgos registro'!I6</f>
        <v>8</v>
      </c>
      <c r="C3" s="99"/>
      <c r="D3" s="100"/>
      <c r="E3" s="100"/>
      <c r="F3" s="100"/>
      <c r="G3" s="100"/>
      <c r="H3" s="100"/>
      <c r="I3" s="100"/>
      <c r="J3" s="100"/>
      <c r="K3" s="100"/>
      <c r="L3" s="100"/>
      <c r="M3" s="100"/>
      <c r="N3" s="100"/>
      <c r="O3" s="100"/>
      <c r="P3" s="100"/>
      <c r="Q3" s="100"/>
      <c r="R3" s="100"/>
      <c r="S3" s="100"/>
      <c r="T3" s="100"/>
      <c r="U3" s="100"/>
      <c r="V3" s="100"/>
      <c r="W3" s="100"/>
      <c r="X3" s="100"/>
      <c r="Y3" s="100"/>
      <c r="Z3" s="101"/>
      <c r="AA3" s="102">
        <v>2</v>
      </c>
      <c r="AB3" s="103">
        <f t="shared" ref="AB3:AB14" si="0">(SUM(C3:Z3)/(AA3*5))</f>
        <v>0</v>
      </c>
      <c r="AC3" s="104">
        <f t="shared" ref="AC3:AC14" si="1">1-AB3</f>
        <v>1</v>
      </c>
      <c r="AD3" s="105">
        <f t="shared" ref="AD3:AD14" si="2">B3*AC3</f>
        <v>8</v>
      </c>
    </row>
    <row r="4" spans="1:30" ht="15.75" thickBot="1">
      <c r="A4" s="158" t="s">
        <v>148</v>
      </c>
      <c r="B4" s="108">
        <f>'Riesgos registro'!I7</f>
        <v>4</v>
      </c>
      <c r="C4" s="99">
        <v>5</v>
      </c>
      <c r="D4" s="100">
        <v>1</v>
      </c>
      <c r="E4" s="100">
        <v>5</v>
      </c>
      <c r="F4" s="100"/>
      <c r="G4" s="100"/>
      <c r="H4" s="100"/>
      <c r="I4" s="100"/>
      <c r="J4" s="100"/>
      <c r="K4" s="100"/>
      <c r="L4" s="100"/>
      <c r="M4" s="100"/>
      <c r="N4" s="100"/>
      <c r="O4" s="100"/>
      <c r="P4" s="100"/>
      <c r="Q4" s="100"/>
      <c r="R4" s="100"/>
      <c r="S4" s="100"/>
      <c r="T4" s="100"/>
      <c r="U4" s="100"/>
      <c r="V4" s="100"/>
      <c r="W4" s="100"/>
      <c r="X4" s="100"/>
      <c r="Y4" s="100"/>
      <c r="Z4" s="101"/>
      <c r="AA4" s="102">
        <v>3</v>
      </c>
      <c r="AB4" s="103">
        <f t="shared" si="0"/>
        <v>0.73333333333333328</v>
      </c>
      <c r="AC4" s="104">
        <f t="shared" si="1"/>
        <v>0.26666666666666672</v>
      </c>
      <c r="AD4" s="105">
        <f t="shared" si="2"/>
        <v>1.0666666666666669</v>
      </c>
    </row>
    <row r="5" spans="1:30" ht="19.5" customHeight="1" thickBot="1">
      <c r="A5" s="85" t="s">
        <v>135</v>
      </c>
      <c r="B5" s="108">
        <f>'Riesgos registro'!I8</f>
        <v>3</v>
      </c>
      <c r="C5" s="99"/>
      <c r="D5" s="100"/>
      <c r="E5" s="100"/>
      <c r="F5" s="100"/>
      <c r="G5" s="100"/>
      <c r="H5" s="100"/>
      <c r="I5" s="100"/>
      <c r="J5" s="100"/>
      <c r="K5" s="100"/>
      <c r="L5" s="100"/>
      <c r="M5" s="100"/>
      <c r="N5" s="100"/>
      <c r="O5" s="100"/>
      <c r="P5" s="100"/>
      <c r="Q5" s="100"/>
      <c r="R5" s="100"/>
      <c r="S5" s="100"/>
      <c r="T5" s="100"/>
      <c r="U5" s="100"/>
      <c r="V5" s="100"/>
      <c r="W5" s="100"/>
      <c r="X5" s="100"/>
      <c r="Y5" s="100"/>
      <c r="Z5" s="101"/>
      <c r="AA5" s="102">
        <v>3</v>
      </c>
      <c r="AB5" s="103">
        <f t="shared" si="0"/>
        <v>0</v>
      </c>
      <c r="AC5" s="104">
        <f t="shared" si="1"/>
        <v>1</v>
      </c>
      <c r="AD5" s="105">
        <f t="shared" si="2"/>
        <v>3</v>
      </c>
    </row>
    <row r="6" spans="1:30" ht="23.65" customHeight="1" thickBot="1">
      <c r="A6" s="91" t="s">
        <v>143</v>
      </c>
      <c r="B6" s="108">
        <f>'Riesgos registro'!I9</f>
        <v>3</v>
      </c>
      <c r="C6" s="99"/>
      <c r="D6" s="100"/>
      <c r="E6" s="100"/>
      <c r="F6" s="100"/>
      <c r="G6" s="100"/>
      <c r="H6" s="100"/>
      <c r="I6" s="100"/>
      <c r="J6" s="100"/>
      <c r="K6" s="100"/>
      <c r="L6" s="100"/>
      <c r="M6" s="100"/>
      <c r="N6" s="100"/>
      <c r="O6" s="100"/>
      <c r="P6" s="100"/>
      <c r="Q6" s="100"/>
      <c r="R6" s="100"/>
      <c r="S6" s="100"/>
      <c r="T6" s="100"/>
      <c r="U6" s="100"/>
      <c r="V6" s="100"/>
      <c r="W6" s="100"/>
      <c r="X6" s="100"/>
      <c r="Y6" s="100"/>
      <c r="Z6" s="101"/>
      <c r="AA6" s="102">
        <v>2</v>
      </c>
      <c r="AB6" s="103">
        <f t="shared" si="0"/>
        <v>0</v>
      </c>
      <c r="AC6" s="104">
        <f t="shared" si="1"/>
        <v>1</v>
      </c>
      <c r="AD6" s="105">
        <f t="shared" si="2"/>
        <v>3</v>
      </c>
    </row>
    <row r="7" spans="1:30" ht="15.75" thickBot="1">
      <c r="A7" s="91" t="s">
        <v>130</v>
      </c>
      <c r="B7" s="108">
        <f>'Riesgos registro'!I10</f>
        <v>3</v>
      </c>
      <c r="C7" s="99"/>
      <c r="D7" s="100"/>
      <c r="E7" s="100"/>
      <c r="F7" s="100"/>
      <c r="G7" s="100"/>
      <c r="H7" s="100"/>
      <c r="I7" s="100"/>
      <c r="J7" s="100"/>
      <c r="K7" s="100"/>
      <c r="L7" s="100"/>
      <c r="M7" s="100"/>
      <c r="N7" s="100"/>
      <c r="O7" s="100"/>
      <c r="P7" s="100"/>
      <c r="Q7" s="100"/>
      <c r="R7" s="100"/>
      <c r="S7" s="100"/>
      <c r="T7" s="100"/>
      <c r="U7" s="100"/>
      <c r="V7" s="100"/>
      <c r="W7" s="100"/>
      <c r="X7" s="100"/>
      <c r="Y7" s="100"/>
      <c r="Z7" s="101"/>
      <c r="AA7" s="102">
        <v>2</v>
      </c>
      <c r="AB7" s="103">
        <f t="shared" si="0"/>
        <v>0</v>
      </c>
      <c r="AC7" s="104">
        <f t="shared" si="1"/>
        <v>1</v>
      </c>
      <c r="AD7" s="105">
        <f t="shared" si="2"/>
        <v>3</v>
      </c>
    </row>
    <row r="8" spans="1:30" ht="15.75" thickBot="1">
      <c r="A8" s="92" t="s">
        <v>116</v>
      </c>
      <c r="B8" s="108">
        <f>'Riesgos registro'!I11</f>
        <v>9</v>
      </c>
      <c r="C8" s="99"/>
      <c r="D8" s="100"/>
      <c r="E8" s="100"/>
      <c r="F8" s="100"/>
      <c r="G8" s="100"/>
      <c r="H8" s="100"/>
      <c r="I8" s="100"/>
      <c r="J8" s="100"/>
      <c r="K8" s="100"/>
      <c r="L8" s="100"/>
      <c r="M8" s="100"/>
      <c r="N8" s="100"/>
      <c r="O8" s="100"/>
      <c r="P8" s="100"/>
      <c r="Q8" s="100"/>
      <c r="R8" s="100"/>
      <c r="S8" s="100"/>
      <c r="T8" s="100"/>
      <c r="U8" s="100"/>
      <c r="V8" s="100"/>
      <c r="W8" s="100"/>
      <c r="X8" s="100"/>
      <c r="Y8" s="100"/>
      <c r="Z8" s="101"/>
      <c r="AA8" s="102">
        <v>2</v>
      </c>
      <c r="AB8" s="103">
        <f t="shared" si="0"/>
        <v>0</v>
      </c>
      <c r="AC8" s="104">
        <f t="shared" si="1"/>
        <v>1</v>
      </c>
      <c r="AD8" s="105">
        <f t="shared" si="2"/>
        <v>9</v>
      </c>
    </row>
    <row r="9" spans="1:30" ht="15.75" thickBot="1">
      <c r="A9" s="92" t="s">
        <v>122</v>
      </c>
      <c r="B9" s="108">
        <f>'Riesgos registro'!I12</f>
        <v>15</v>
      </c>
      <c r="C9" s="99"/>
      <c r="D9" s="100"/>
      <c r="E9" s="100"/>
      <c r="F9" s="100"/>
      <c r="G9" s="100"/>
      <c r="H9" s="100"/>
      <c r="I9" s="100"/>
      <c r="J9" s="100"/>
      <c r="K9" s="100"/>
      <c r="L9" s="100"/>
      <c r="M9" s="100"/>
      <c r="N9" s="100"/>
      <c r="O9" s="100"/>
      <c r="P9" s="100"/>
      <c r="Q9" s="100"/>
      <c r="R9" s="100"/>
      <c r="S9" s="100"/>
      <c r="T9" s="100"/>
      <c r="U9" s="100"/>
      <c r="V9" s="100"/>
      <c r="W9" s="100"/>
      <c r="X9" s="100"/>
      <c r="Y9" s="100"/>
      <c r="Z9" s="101"/>
      <c r="AA9" s="102">
        <v>4</v>
      </c>
      <c r="AB9" s="103">
        <f t="shared" si="0"/>
        <v>0</v>
      </c>
      <c r="AC9" s="104">
        <f t="shared" si="1"/>
        <v>1</v>
      </c>
      <c r="AD9" s="105">
        <f>AC9*B9</f>
        <v>15</v>
      </c>
    </row>
    <row r="10" spans="1:30" ht="15.75" thickBot="1">
      <c r="A10" s="92" t="s">
        <v>123</v>
      </c>
      <c r="B10" s="108">
        <f>'Riesgos registro'!I13</f>
        <v>9</v>
      </c>
      <c r="C10" s="99"/>
      <c r="D10" s="100"/>
      <c r="E10" s="100"/>
      <c r="F10" s="100"/>
      <c r="G10" s="100"/>
      <c r="H10" s="100"/>
      <c r="I10" s="100"/>
      <c r="J10" s="100"/>
      <c r="K10" s="100"/>
      <c r="L10" s="100"/>
      <c r="M10" s="100"/>
      <c r="N10" s="100"/>
      <c r="O10" s="100"/>
      <c r="P10" s="100"/>
      <c r="Q10" s="100"/>
      <c r="R10" s="100"/>
      <c r="S10" s="100"/>
      <c r="T10" s="100"/>
      <c r="U10" s="100"/>
      <c r="V10" s="100"/>
      <c r="W10" s="100"/>
      <c r="X10" s="100"/>
      <c r="Y10" s="100"/>
      <c r="Z10" s="101"/>
      <c r="AA10" s="102">
        <v>4</v>
      </c>
      <c r="AB10" s="103">
        <f t="shared" si="0"/>
        <v>0</v>
      </c>
      <c r="AC10" s="104">
        <f t="shared" si="1"/>
        <v>1</v>
      </c>
      <c r="AD10" s="105">
        <f>AC10*B10</f>
        <v>9</v>
      </c>
    </row>
    <row r="11" spans="1:30" ht="15.75" thickBot="1">
      <c r="A11" s="85" t="s">
        <v>117</v>
      </c>
      <c r="B11" s="108">
        <f>'Riesgos registro'!I14</f>
        <v>12</v>
      </c>
      <c r="C11" s="99"/>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102">
        <v>3</v>
      </c>
      <c r="AB11" s="103">
        <f t="shared" si="0"/>
        <v>0</v>
      </c>
      <c r="AC11" s="104">
        <f t="shared" si="1"/>
        <v>1</v>
      </c>
      <c r="AD11" s="105">
        <f t="shared" si="2"/>
        <v>12</v>
      </c>
    </row>
    <row r="12" spans="1:30" ht="15.75" thickBot="1">
      <c r="A12" s="92" t="s">
        <v>121</v>
      </c>
      <c r="B12" s="108">
        <f>'Riesgos registro'!I15</f>
        <v>8</v>
      </c>
      <c r="C12" s="99"/>
      <c r="D12" s="100"/>
      <c r="E12" s="100"/>
      <c r="F12" s="100"/>
      <c r="G12" s="100"/>
      <c r="H12" s="100"/>
      <c r="I12" s="100"/>
      <c r="J12" s="100"/>
      <c r="K12" s="100"/>
      <c r="L12" s="100"/>
      <c r="M12" s="100"/>
      <c r="N12" s="100"/>
      <c r="O12" s="100"/>
      <c r="P12" s="100"/>
      <c r="Q12" s="100"/>
      <c r="R12" s="100"/>
      <c r="S12" s="100"/>
      <c r="T12" s="100"/>
      <c r="U12" s="100"/>
      <c r="V12" s="100"/>
      <c r="W12" s="100"/>
      <c r="X12" s="100"/>
      <c r="Y12" s="100"/>
      <c r="Z12" s="101"/>
      <c r="AA12" s="102">
        <v>1</v>
      </c>
      <c r="AB12" s="103">
        <f t="shared" si="0"/>
        <v>0</v>
      </c>
      <c r="AC12" s="104">
        <f t="shared" si="1"/>
        <v>1</v>
      </c>
      <c r="AD12" s="105">
        <f t="shared" si="2"/>
        <v>8</v>
      </c>
    </row>
    <row r="13" spans="1:30" ht="39" thickBot="1">
      <c r="A13" s="91" t="s">
        <v>138</v>
      </c>
      <c r="B13" s="108">
        <f>'Riesgos registro'!I16</f>
        <v>8</v>
      </c>
      <c r="C13" s="99"/>
      <c r="D13" s="100"/>
      <c r="E13" s="100"/>
      <c r="F13" s="100"/>
      <c r="G13" s="100"/>
      <c r="H13" s="100"/>
      <c r="I13" s="100"/>
      <c r="J13" s="100"/>
      <c r="K13" s="100"/>
      <c r="L13" s="100"/>
      <c r="M13" s="100"/>
      <c r="N13" s="100"/>
      <c r="O13" s="100"/>
      <c r="P13" s="100"/>
      <c r="Q13" s="100"/>
      <c r="R13" s="100"/>
      <c r="S13" s="100"/>
      <c r="T13" s="100"/>
      <c r="U13" s="100"/>
      <c r="V13" s="100"/>
      <c r="W13" s="100"/>
      <c r="X13" s="100"/>
      <c r="Y13" s="100"/>
      <c r="Z13" s="101"/>
      <c r="AA13" s="102">
        <v>1</v>
      </c>
      <c r="AB13" s="103">
        <f t="shared" si="0"/>
        <v>0</v>
      </c>
      <c r="AC13" s="104">
        <f t="shared" si="1"/>
        <v>1</v>
      </c>
      <c r="AD13" s="105">
        <f t="shared" si="2"/>
        <v>8</v>
      </c>
    </row>
    <row r="14" spans="1:30" ht="15.75" thickBot="1">
      <c r="A14" s="91" t="s">
        <v>158</v>
      </c>
      <c r="B14" s="108">
        <f>'Riesgos registro'!I17</f>
        <v>3</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1"/>
      <c r="AA14" s="102">
        <v>3</v>
      </c>
      <c r="AB14" s="103">
        <f t="shared" si="0"/>
        <v>0</v>
      </c>
      <c r="AC14" s="104">
        <f t="shared" si="1"/>
        <v>1</v>
      </c>
      <c r="AD14" s="105">
        <f t="shared" si="2"/>
        <v>3</v>
      </c>
    </row>
    <row r="15" spans="1:30" ht="15.75" thickBot="1">
      <c r="A15" s="106" t="str">
        <f>'Riesgos registro'!C18</f>
        <v>Alteración intencional o fortuita de la información financiera</v>
      </c>
      <c r="B15" s="108">
        <f>'Riesgos registro'!I18</f>
        <v>6</v>
      </c>
      <c r="C15" s="99"/>
      <c r="D15" s="100"/>
      <c r="E15" s="100"/>
      <c r="F15" s="100"/>
      <c r="G15" s="100"/>
      <c r="H15" s="100"/>
      <c r="I15" s="100"/>
      <c r="J15" s="100"/>
      <c r="K15" s="100"/>
      <c r="L15" s="100"/>
      <c r="M15" s="100"/>
      <c r="N15" s="100"/>
      <c r="O15" s="100"/>
      <c r="P15" s="100"/>
      <c r="Q15" s="100"/>
      <c r="R15" s="100"/>
      <c r="S15" s="100"/>
      <c r="T15" s="100"/>
      <c r="U15" s="100"/>
      <c r="V15" s="100"/>
      <c r="W15" s="100"/>
      <c r="X15" s="100"/>
      <c r="Y15" s="100"/>
      <c r="Z15" s="101"/>
      <c r="AA15" s="102">
        <v>3</v>
      </c>
      <c r="AB15" s="103">
        <f t="shared" ref="AB15:AB21" si="3">(SUM(C15:Z15)/(AA15*5))</f>
        <v>0</v>
      </c>
      <c r="AC15" s="104">
        <f t="shared" ref="AC15:AC21" si="4">1-AB15</f>
        <v>1</v>
      </c>
      <c r="AD15" s="105">
        <f t="shared" ref="AD15:AD21" si="5">B15*AC15</f>
        <v>6</v>
      </c>
    </row>
    <row r="16" spans="1:30" ht="15.75" thickBot="1">
      <c r="A16" s="162" t="str">
        <f>'Riesgos registro'!C19</f>
        <v xml:space="preserve">Manejo inadecuado de la información física o digital en la entidad  </v>
      </c>
      <c r="B16" s="108">
        <f>'Riesgos registro'!I19</f>
        <v>9</v>
      </c>
      <c r="C16" s="99">
        <v>1</v>
      </c>
      <c r="D16" s="100">
        <v>4</v>
      </c>
      <c r="E16" s="100">
        <v>1</v>
      </c>
      <c r="F16" s="100"/>
      <c r="G16" s="100"/>
      <c r="H16" s="100"/>
      <c r="I16" s="100"/>
      <c r="J16" s="100"/>
      <c r="K16" s="100"/>
      <c r="L16" s="100"/>
      <c r="M16" s="100"/>
      <c r="N16" s="100"/>
      <c r="O16" s="100"/>
      <c r="P16" s="100"/>
      <c r="Q16" s="100"/>
      <c r="R16" s="100"/>
      <c r="S16" s="100"/>
      <c r="T16" s="100"/>
      <c r="U16" s="100"/>
      <c r="V16" s="100"/>
      <c r="W16" s="100"/>
      <c r="X16" s="100"/>
      <c r="Y16" s="100"/>
      <c r="Z16" s="101"/>
      <c r="AA16" s="102">
        <v>3</v>
      </c>
      <c r="AB16" s="103">
        <f t="shared" si="3"/>
        <v>0.4</v>
      </c>
      <c r="AC16" s="104">
        <f t="shared" si="4"/>
        <v>0.6</v>
      </c>
      <c r="AD16" s="105">
        <f t="shared" si="5"/>
        <v>5.3999999999999995</v>
      </c>
    </row>
    <row r="17" spans="1:30" ht="15.75" thickBot="1">
      <c r="A17" s="106" t="str">
        <f>'Riesgos registro'!C20</f>
        <v>Alteración intencional o fortuita de la cartera de los contribuyentes</v>
      </c>
      <c r="B17" s="108">
        <f>'Riesgos registro'!I20</f>
        <v>8</v>
      </c>
      <c r="C17" s="99">
        <v>5</v>
      </c>
      <c r="D17" s="100">
        <v>4</v>
      </c>
      <c r="E17" s="100"/>
      <c r="F17" s="100"/>
      <c r="G17" s="100"/>
      <c r="H17" s="100"/>
      <c r="I17" s="100"/>
      <c r="J17" s="100"/>
      <c r="K17" s="100"/>
      <c r="L17" s="100"/>
      <c r="M17" s="100"/>
      <c r="N17" s="100"/>
      <c r="O17" s="100"/>
      <c r="P17" s="100"/>
      <c r="Q17" s="100"/>
      <c r="R17" s="100"/>
      <c r="S17" s="100"/>
      <c r="T17" s="100"/>
      <c r="U17" s="100"/>
      <c r="V17" s="100"/>
      <c r="W17" s="100"/>
      <c r="X17" s="100"/>
      <c r="Y17" s="100"/>
      <c r="Z17" s="101"/>
      <c r="AA17" s="102">
        <v>2</v>
      </c>
      <c r="AB17" s="103">
        <f t="shared" si="3"/>
        <v>0.9</v>
      </c>
      <c r="AC17" s="104">
        <f t="shared" si="4"/>
        <v>9.9999999999999978E-2</v>
      </c>
      <c r="AD17" s="105">
        <f t="shared" si="5"/>
        <v>0.79999999999999982</v>
      </c>
    </row>
    <row r="18" spans="1:30" ht="15.75" thickBot="1">
      <c r="A18" s="106" t="str">
        <f>'Riesgos registro'!C21</f>
        <v>Disposiciones establecidas en los pliegos de condiciones que permiten a los participantes direccionar los procesos hacia un grupo en particular</v>
      </c>
      <c r="B18" s="108">
        <f>'Riesgos registro'!I21</f>
        <v>6</v>
      </c>
      <c r="C18" s="99">
        <v>3</v>
      </c>
      <c r="D18" s="100">
        <v>3</v>
      </c>
      <c r="E18" s="100">
        <v>3</v>
      </c>
      <c r="F18" s="100"/>
      <c r="G18" s="100"/>
      <c r="H18" s="100"/>
      <c r="I18" s="100"/>
      <c r="J18" s="100"/>
      <c r="K18" s="100"/>
      <c r="L18" s="100"/>
      <c r="M18" s="100"/>
      <c r="N18" s="100"/>
      <c r="O18" s="100"/>
      <c r="P18" s="100"/>
      <c r="Q18" s="100"/>
      <c r="R18" s="100"/>
      <c r="S18" s="100"/>
      <c r="T18" s="100"/>
      <c r="U18" s="100"/>
      <c r="V18" s="100"/>
      <c r="W18" s="100"/>
      <c r="X18" s="100"/>
      <c r="Y18" s="100"/>
      <c r="Z18" s="101"/>
      <c r="AA18" s="102">
        <v>3</v>
      </c>
      <c r="AB18" s="103">
        <f t="shared" si="3"/>
        <v>0.6</v>
      </c>
      <c r="AC18" s="104">
        <f t="shared" si="4"/>
        <v>0.4</v>
      </c>
      <c r="AD18" s="105">
        <f t="shared" si="5"/>
        <v>2.4000000000000004</v>
      </c>
    </row>
    <row r="19" spans="1:30" ht="15.75" thickBot="1">
      <c r="A19" s="162" t="str">
        <f>'Riesgos registro'!C22</f>
        <v xml:space="preserve">  Tramites y/o Servicios    Concusión,  Cohecho, Tráfico de Influencias</v>
      </c>
      <c r="B19" s="108">
        <f>'Riesgos registro'!I22</f>
        <v>9</v>
      </c>
      <c r="C19" s="99">
        <v>3</v>
      </c>
      <c r="D19" s="100">
        <v>3</v>
      </c>
      <c r="E19" s="100">
        <v>5</v>
      </c>
      <c r="F19" s="100"/>
      <c r="G19" s="100"/>
      <c r="H19" s="100"/>
      <c r="I19" s="100"/>
      <c r="J19" s="100"/>
      <c r="K19" s="100"/>
      <c r="L19" s="100"/>
      <c r="M19" s="100"/>
      <c r="N19" s="100"/>
      <c r="O19" s="100"/>
      <c r="P19" s="100"/>
      <c r="Q19" s="100"/>
      <c r="R19" s="100"/>
      <c r="S19" s="100"/>
      <c r="T19" s="100"/>
      <c r="U19" s="100"/>
      <c r="V19" s="100"/>
      <c r="W19" s="100"/>
      <c r="X19" s="100"/>
      <c r="Y19" s="100"/>
      <c r="Z19" s="101"/>
      <c r="AA19" s="102">
        <v>3</v>
      </c>
      <c r="AB19" s="103">
        <f t="shared" si="3"/>
        <v>0.73333333333333328</v>
      </c>
      <c r="AC19" s="104">
        <f t="shared" si="4"/>
        <v>0.26666666666666672</v>
      </c>
      <c r="AD19" s="105">
        <f t="shared" si="5"/>
        <v>2.4000000000000004</v>
      </c>
    </row>
    <row r="20" spans="1:30" ht="15.75" thickBot="1">
      <c r="A20" s="106" t="str">
        <f>'Riesgos registro'!C23</f>
        <v>Dilatación de los procesos de investigación y sanción</v>
      </c>
      <c r="B20" s="108">
        <f>'Riesgos registro'!I23</f>
        <v>6</v>
      </c>
      <c r="C20" s="99">
        <v>4</v>
      </c>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v>1</v>
      </c>
      <c r="AB20" s="103">
        <f t="shared" si="3"/>
        <v>0.8</v>
      </c>
      <c r="AC20" s="104">
        <f t="shared" si="4"/>
        <v>0.19999999999999996</v>
      </c>
      <c r="AD20" s="105">
        <f t="shared" si="5"/>
        <v>1.1999999999999997</v>
      </c>
    </row>
    <row r="21" spans="1:30">
      <c r="A21" s="106" t="str">
        <f>'Riesgos registro'!C24</f>
        <v>Veracidad en la información financiera institucional presentada</v>
      </c>
      <c r="B21" s="108">
        <f>'Riesgos registro'!I24</f>
        <v>12</v>
      </c>
      <c r="C21" s="99">
        <v>5</v>
      </c>
      <c r="D21" s="100">
        <v>3</v>
      </c>
      <c r="E21" s="100"/>
      <c r="F21" s="100"/>
      <c r="G21" s="100"/>
      <c r="H21" s="100"/>
      <c r="I21" s="100"/>
      <c r="J21" s="100"/>
      <c r="K21" s="100"/>
      <c r="L21" s="100"/>
      <c r="M21" s="100"/>
      <c r="N21" s="100"/>
      <c r="O21" s="100"/>
      <c r="P21" s="100"/>
      <c r="Q21" s="100"/>
      <c r="R21" s="100"/>
      <c r="S21" s="100"/>
      <c r="T21" s="100"/>
      <c r="U21" s="100"/>
      <c r="V21" s="100"/>
      <c r="W21" s="100"/>
      <c r="X21" s="100"/>
      <c r="Y21" s="100"/>
      <c r="Z21" s="101"/>
      <c r="AA21" s="102">
        <v>2</v>
      </c>
      <c r="AB21" s="103">
        <f t="shared" si="3"/>
        <v>0.8</v>
      </c>
      <c r="AC21" s="104">
        <f t="shared" si="4"/>
        <v>0.19999999999999996</v>
      </c>
      <c r="AD21" s="105">
        <f t="shared" si="5"/>
        <v>2.3999999999999995</v>
      </c>
    </row>
  </sheetData>
  <sheetProtection selectLockedCells="1"/>
  <mergeCells count="1">
    <mergeCell ref="C1:Z1"/>
  </mergeCells>
  <conditionalFormatting sqref="O1:R1 O2:Q2 C23:G1048576 C22:F22 C1:G2">
    <cfRule type="cellIs" dxfId="33" priority="22" operator="notEqual">
      <formula>""</formula>
    </cfRule>
  </conditionalFormatting>
  <conditionalFormatting sqref="I1:N1">
    <cfRule type="cellIs" dxfId="32" priority="21" operator="notEqual">
      <formula>""</formula>
    </cfRule>
  </conditionalFormatting>
  <conditionalFormatting sqref="I2">
    <cfRule type="cellIs" dxfId="31" priority="20" operator="notEqual">
      <formula>""</formula>
    </cfRule>
  </conditionalFormatting>
  <conditionalFormatting sqref="J2">
    <cfRule type="cellIs" dxfId="30" priority="19" operator="notEqual">
      <formula>""</formula>
    </cfRule>
  </conditionalFormatting>
  <conditionalFormatting sqref="K2:L2">
    <cfRule type="cellIs" dxfId="29" priority="18" operator="notEqual">
      <formula>""</formula>
    </cfRule>
  </conditionalFormatting>
  <conditionalFormatting sqref="M2:N2">
    <cfRule type="cellIs" dxfId="28" priority="17" operator="notEqual">
      <formula>""</formula>
    </cfRule>
  </conditionalFormatting>
  <conditionalFormatting sqref="R2">
    <cfRule type="cellIs" dxfId="27" priority="15" operator="notEqual">
      <formula>""</formula>
    </cfRule>
  </conditionalFormatting>
  <conditionalFormatting sqref="O3:Q14 C3:G14">
    <cfRule type="cellIs" dxfId="26" priority="14" operator="notEqual">
      <formula>""</formula>
    </cfRule>
  </conditionalFormatting>
  <conditionalFormatting sqref="I3:I14">
    <cfRule type="cellIs" dxfId="25" priority="13" operator="notEqual">
      <formula>""</formula>
    </cfRule>
  </conditionalFormatting>
  <conditionalFormatting sqref="J3:J14">
    <cfRule type="cellIs" dxfId="24" priority="12" operator="notEqual">
      <formula>""</formula>
    </cfRule>
  </conditionalFormatting>
  <conditionalFormatting sqref="K3:L14">
    <cfRule type="cellIs" dxfId="23" priority="11" operator="notEqual">
      <formula>""</formula>
    </cfRule>
  </conditionalFormatting>
  <conditionalFormatting sqref="M3:N14">
    <cfRule type="cellIs" dxfId="22" priority="10" operator="notEqual">
      <formula>""</formula>
    </cfRule>
  </conditionalFormatting>
  <conditionalFormatting sqref="R3:R14">
    <cfRule type="cellIs" dxfId="21" priority="9" operator="notEqual">
      <formula>""</formula>
    </cfRule>
  </conditionalFormatting>
  <conditionalFormatting sqref="O15:Q21 C15:G15 F16:G21">
    <cfRule type="cellIs" dxfId="20" priority="8" operator="notEqual">
      <formula>""</formula>
    </cfRule>
  </conditionalFormatting>
  <conditionalFormatting sqref="I15:I21">
    <cfRule type="cellIs" dxfId="19" priority="7" operator="notEqual">
      <formula>""</formula>
    </cfRule>
  </conditionalFormatting>
  <conditionalFormatting sqref="J15:J21">
    <cfRule type="cellIs" dxfId="18" priority="6" operator="notEqual">
      <formula>""</formula>
    </cfRule>
  </conditionalFormatting>
  <conditionalFormatting sqref="K15:L21">
    <cfRule type="cellIs" dxfId="17" priority="5" operator="notEqual">
      <formula>""</formula>
    </cfRule>
  </conditionalFormatting>
  <conditionalFormatting sqref="M15:N21">
    <cfRule type="cellIs" dxfId="16" priority="4" operator="notEqual">
      <formula>""</formula>
    </cfRule>
  </conditionalFormatting>
  <conditionalFormatting sqref="R15:R21">
    <cfRule type="cellIs" dxfId="15" priority="3" operator="notEqual">
      <formula>""</formula>
    </cfRule>
  </conditionalFormatting>
  <conditionalFormatting sqref="C16:E16">
    <cfRule type="cellIs" dxfId="14" priority="2" operator="notEqual">
      <formula>""</formula>
    </cfRule>
  </conditionalFormatting>
  <conditionalFormatting sqref="C17:E21">
    <cfRule type="cellIs" dxfId="13" priority="1" operator="notEqual">
      <formula>""</formula>
    </cfRule>
  </conditionalFormatting>
  <pageMargins left="0.7" right="0.7" top="0.75" bottom="0.75" header="0.3" footer="0.3"/>
  <pageSetup orientation="portrait"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workbookViewId="0">
      <selection activeCell="B12" sqref="B12"/>
    </sheetView>
  </sheetViews>
  <sheetFormatPr baseColWidth="10" defaultRowHeight="15"/>
  <cols>
    <col min="1" max="1" width="45" customWidth="1"/>
  </cols>
  <sheetData>
    <row r="1" spans="1:2">
      <c r="A1" s="201" t="s">
        <v>220</v>
      </c>
      <c r="B1" s="201"/>
    </row>
    <row r="3" spans="1:2">
      <c r="A3" t="s">
        <v>221</v>
      </c>
      <c r="B3" s="151" t="s">
        <v>222</v>
      </c>
    </row>
    <row r="4" spans="1:2">
      <c r="A4" t="s">
        <v>223</v>
      </c>
      <c r="B4" s="151" t="s">
        <v>224</v>
      </c>
    </row>
    <row r="5" spans="1:2">
      <c r="A5" t="s">
        <v>225</v>
      </c>
      <c r="B5" s="151">
        <v>1</v>
      </c>
    </row>
    <row r="6" spans="1:2">
      <c r="A6" t="s">
        <v>226</v>
      </c>
      <c r="B6" s="151">
        <v>1</v>
      </c>
    </row>
    <row r="7" spans="1:2">
      <c r="A7" t="s">
        <v>227</v>
      </c>
      <c r="B7" s="151">
        <v>4</v>
      </c>
    </row>
    <row r="8" spans="1:2">
      <c r="A8" t="s">
        <v>228</v>
      </c>
      <c r="B8" s="151">
        <v>5</v>
      </c>
    </row>
    <row r="9" spans="1:2">
      <c r="A9" t="s">
        <v>229</v>
      </c>
      <c r="B9" s="151">
        <v>1</v>
      </c>
    </row>
    <row r="10" spans="1:2">
      <c r="A10" t="s">
        <v>230</v>
      </c>
      <c r="B10" s="151">
        <v>1</v>
      </c>
    </row>
    <row r="11" spans="1:2">
      <c r="A11" t="s">
        <v>231</v>
      </c>
      <c r="B11" s="151">
        <v>3</v>
      </c>
    </row>
    <row r="12" spans="1:2">
      <c r="A12" t="s">
        <v>232</v>
      </c>
      <c r="B12" s="151">
        <v>4</v>
      </c>
    </row>
    <row r="13" spans="1:2">
      <c r="A13" t="s">
        <v>233</v>
      </c>
      <c r="B13" s="151">
        <v>1</v>
      </c>
    </row>
    <row r="14" spans="1:2">
      <c r="A14" t="s">
        <v>234</v>
      </c>
      <c r="B14" s="151">
        <v>1</v>
      </c>
    </row>
    <row r="15" spans="1:2">
      <c r="A15" t="s">
        <v>235</v>
      </c>
      <c r="B15" s="151">
        <v>2</v>
      </c>
    </row>
    <row r="16" spans="1:2">
      <c r="A16" t="s">
        <v>236</v>
      </c>
      <c r="B16" s="151">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
  <sheetViews>
    <sheetView showGridLines="0" zoomScale="80" zoomScaleNormal="80" workbookViewId="0">
      <pane xSplit="3" ySplit="6" topLeftCell="I7" activePane="bottomRight" state="frozen"/>
      <selection pane="topRight" activeCell="D1" sqref="D1"/>
      <selection pane="bottomLeft" activeCell="A7" sqref="A7"/>
      <selection pane="bottomRight" activeCell="N6" sqref="N6"/>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115" customWidth="1"/>
    <col min="5" max="5" width="30.7109375" style="115" bestFit="1" customWidth="1"/>
    <col min="6" max="6" width="8.7109375" style="6" customWidth="1"/>
    <col min="7" max="9" width="19.140625" style="11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25"/>
      <c r="E1" s="21"/>
      <c r="F1" s="27"/>
      <c r="G1" s="130"/>
      <c r="H1" s="10"/>
      <c r="I1" s="10"/>
      <c r="J1" s="11"/>
      <c r="K1" s="11"/>
      <c r="L1" s="20"/>
      <c r="M1" s="19"/>
    </row>
    <row r="2" spans="1:15" s="12" customFormat="1" ht="15.95" customHeight="1">
      <c r="A2" s="9"/>
      <c r="B2" s="21"/>
      <c r="C2" s="21"/>
      <c r="D2" s="125"/>
      <c r="E2" s="21"/>
      <c r="F2" s="27"/>
      <c r="G2" s="130"/>
      <c r="H2" s="10"/>
      <c r="I2" s="10"/>
      <c r="J2" s="11"/>
      <c r="K2" s="11"/>
      <c r="L2" s="20"/>
      <c r="M2" s="19"/>
    </row>
    <row r="3" spans="1:15" s="12" customFormat="1" ht="17.100000000000001" customHeight="1" thickBot="1">
      <c r="A3" s="9"/>
      <c r="B3" s="21"/>
      <c r="C3" s="210" t="s">
        <v>164</v>
      </c>
      <c r="D3" s="210"/>
      <c r="E3" s="210"/>
      <c r="F3" s="210"/>
      <c r="G3" s="210"/>
      <c r="H3" s="210"/>
      <c r="I3" s="210"/>
      <c r="J3" s="210"/>
      <c r="K3" s="210"/>
      <c r="L3" s="210"/>
      <c r="M3" s="210"/>
      <c r="N3" s="210"/>
      <c r="O3" s="210"/>
    </row>
    <row r="4" spans="1:15" ht="18" customHeight="1" thickBot="1">
      <c r="A4" s="202" t="s">
        <v>19</v>
      </c>
      <c r="B4" s="204" t="s">
        <v>79</v>
      </c>
      <c r="C4" s="206" t="s">
        <v>80</v>
      </c>
      <c r="D4" s="208" t="s">
        <v>81</v>
      </c>
      <c r="E4" s="209"/>
      <c r="F4" s="219" t="s">
        <v>82</v>
      </c>
      <c r="G4" s="213" t="s">
        <v>85</v>
      </c>
      <c r="H4" s="214"/>
      <c r="I4" s="214"/>
      <c r="J4" s="202" t="s">
        <v>86</v>
      </c>
      <c r="K4" s="215" t="s">
        <v>87</v>
      </c>
      <c r="L4" s="217" t="str">
        <f>Listas!V24</f>
        <v>Plan de persecución de oportunidades 
(sugerida para factor de oportunidades &gt;=8) 
Puede referenciar a documentos de planificación externa</v>
      </c>
      <c r="M4" s="219" t="s">
        <v>120</v>
      </c>
      <c r="N4" s="211" t="s">
        <v>88</v>
      </c>
    </row>
    <row r="5" spans="1:15" s="4" customFormat="1" ht="41.25" customHeight="1" thickBot="1">
      <c r="A5" s="203"/>
      <c r="B5" s="205"/>
      <c r="C5" s="207"/>
      <c r="D5" s="54" t="s">
        <v>21</v>
      </c>
      <c r="E5" s="55" t="s">
        <v>22</v>
      </c>
      <c r="F5" s="220"/>
      <c r="G5" s="56" t="s">
        <v>172</v>
      </c>
      <c r="H5" s="56" t="s">
        <v>83</v>
      </c>
      <c r="I5" s="56" t="s">
        <v>84</v>
      </c>
      <c r="J5" s="203"/>
      <c r="K5" s="216"/>
      <c r="L5" s="218"/>
      <c r="M5" s="220"/>
      <c r="N5" s="212"/>
    </row>
    <row r="6" spans="1:15" ht="50.1" customHeight="1">
      <c r="A6" s="63">
        <v>1</v>
      </c>
      <c r="B6" s="57" t="s">
        <v>101</v>
      </c>
      <c r="C6" s="82" t="s">
        <v>132</v>
      </c>
      <c r="D6" s="65" t="s">
        <v>177</v>
      </c>
      <c r="E6" s="65" t="str">
        <f>IF($D6="","",(LOOKUP($D6,Listas!$K$2:$K$6,Occurrences)))</f>
        <v>5. Se ha presentado mas de 1 vez en el  año.</v>
      </c>
      <c r="F6" s="64">
        <f>IF($D6="","",(LOOKUP($D6,Listas!$K$2:$K$6,Listas!$S$2:$S$6)))</f>
        <v>5</v>
      </c>
      <c r="G6" s="65" t="s">
        <v>186</v>
      </c>
      <c r="H6" s="65" t="s">
        <v>183</v>
      </c>
      <c r="I6" s="65" t="s">
        <v>50</v>
      </c>
      <c r="J6" s="64">
        <f ca="1">IF($G6="","",(AVERAGE(LOOKUP($G6,Potential,Listas!$S$2:$S$6),LOOKUP($H6,Potential,Listas!$S$2:$S$6),,LOOKUP($I6,opprep,Listas!$S$2:$S$6))))</f>
        <v>1.25</v>
      </c>
      <c r="K6" s="64">
        <f t="shared" ref="K6:K25" ca="1" si="0">IF($D6="","",$F6*$J6)</f>
        <v>6.25</v>
      </c>
      <c r="L6" s="58" t="s">
        <v>162</v>
      </c>
      <c r="M6" s="65" t="s">
        <v>56</v>
      </c>
      <c r="N6" s="81" t="s">
        <v>126</v>
      </c>
    </row>
    <row r="7" spans="1:15" ht="39" customHeight="1">
      <c r="A7" s="63">
        <f>A6+1</f>
        <v>2</v>
      </c>
      <c r="B7" s="57" t="s">
        <v>115</v>
      </c>
      <c r="C7" s="83" t="s">
        <v>110</v>
      </c>
      <c r="D7" s="59" t="s">
        <v>176</v>
      </c>
      <c r="E7" s="65" t="str">
        <f>IF($D7="","",(LOOKUP($D7,Listas!$K$2:$K$6,Occurrences)))</f>
        <v>4. Se ha presentado al menos de 1 vez en el ultimos año.</v>
      </c>
      <c r="F7" s="64">
        <f>IF($D7="","",(LOOKUP($D7,Listas!$K$2:$K$6,Listas!$S$2:$S$6)))</f>
        <v>4</v>
      </c>
      <c r="G7" s="59" t="s">
        <v>183</v>
      </c>
      <c r="H7" s="59" t="s">
        <v>186</v>
      </c>
      <c r="I7" s="59" t="s">
        <v>50</v>
      </c>
      <c r="J7" s="64">
        <f ca="1">IF($G7="","",(AVERAGE(LOOKUP($G7,Potential,Listas!$S$2:$S$6),LOOKUP($H7,Potential,Listas!$S$2:$S$6),,LOOKUP($I7,opprep,Listas!$S$2:$S$6))))</f>
        <v>1.25</v>
      </c>
      <c r="K7" s="67">
        <f t="shared" ca="1" si="0"/>
        <v>5</v>
      </c>
      <c r="L7" s="58" t="s">
        <v>124</v>
      </c>
      <c r="M7" s="65" t="s">
        <v>55</v>
      </c>
      <c r="N7" s="68" t="s">
        <v>89</v>
      </c>
    </row>
    <row r="8" spans="1:15" ht="66.75" customHeight="1">
      <c r="A8" s="63">
        <f t="shared" ref="A8:A12" si="1">A7+1</f>
        <v>3</v>
      </c>
      <c r="B8" s="57" t="s">
        <v>145</v>
      </c>
      <c r="C8" s="84" t="s">
        <v>144</v>
      </c>
      <c r="D8" s="59" t="s">
        <v>176</v>
      </c>
      <c r="E8" s="65" t="str">
        <f>IF($D8="","",(LOOKUP($D8,Listas!$K$2:$K$6,Occurrences)))</f>
        <v>4. Se ha presentado al menos de 1 vez en el ultimos año.</v>
      </c>
      <c r="F8" s="64">
        <f>IF($D8="","",(LOOKUP($D8,Listas!$K$2:$K$6,Listas!$S$2:$S$6)))</f>
        <v>4</v>
      </c>
      <c r="G8" s="59" t="s">
        <v>183</v>
      </c>
      <c r="H8" s="59" t="s">
        <v>186</v>
      </c>
      <c r="I8" s="59" t="s">
        <v>50</v>
      </c>
      <c r="J8" s="64">
        <f ca="1">IF($G8="","",(AVERAGE(LOOKUP($G8,Potential,Listas!$S$2:$S$6),LOOKUP($H8,Potential,Listas!$S$2:$S$6),,LOOKUP($I8,opprep,Listas!$S$2:$S$6))))</f>
        <v>1.25</v>
      </c>
      <c r="K8" s="67">
        <f t="shared" ca="1" si="0"/>
        <v>5</v>
      </c>
      <c r="L8" s="58" t="s">
        <v>140</v>
      </c>
      <c r="M8" s="65" t="s">
        <v>55</v>
      </c>
      <c r="N8" s="68" t="s">
        <v>89</v>
      </c>
    </row>
    <row r="9" spans="1:15" ht="78.75" customHeight="1">
      <c r="A9" s="63">
        <f t="shared" si="1"/>
        <v>4</v>
      </c>
      <c r="B9" s="60" t="s">
        <v>115</v>
      </c>
      <c r="C9" s="83" t="s">
        <v>111</v>
      </c>
      <c r="D9" s="59" t="s">
        <v>176</v>
      </c>
      <c r="E9" s="65" t="str">
        <f>IF($D9="","",(LOOKUP($D9,Listas!$K$2:$K$6,Occurrences)))</f>
        <v>4. Se ha presentado al menos de 1 vez en el ultimos año.</v>
      </c>
      <c r="F9" s="64">
        <f>IF($D9="","",(LOOKUP($D9,Listas!$K$2:$K$6,Listas!$S$2:$S$6)))</f>
        <v>4</v>
      </c>
      <c r="G9" s="59" t="s">
        <v>186</v>
      </c>
      <c r="H9" s="59" t="s">
        <v>186</v>
      </c>
      <c r="I9" s="59" t="s">
        <v>50</v>
      </c>
      <c r="J9" s="64">
        <f ca="1">IF($G9="","",(AVERAGE(LOOKUP($G9,Potential,Listas!$S$2:$S$6),LOOKUP($H9,Potential,Listas!$S$2:$S$6),,LOOKUP($I9,opprep,Listas!$S$2:$S$6))))</f>
        <v>2</v>
      </c>
      <c r="K9" s="67">
        <f t="shared" ca="1" si="0"/>
        <v>8</v>
      </c>
      <c r="L9" s="58" t="s">
        <v>163</v>
      </c>
      <c r="M9" s="65" t="s">
        <v>56</v>
      </c>
      <c r="N9" s="68" t="s">
        <v>89</v>
      </c>
    </row>
    <row r="10" spans="1:15" ht="51">
      <c r="A10" s="63">
        <f t="shared" si="1"/>
        <v>5</v>
      </c>
      <c r="B10" s="60" t="s">
        <v>103</v>
      </c>
      <c r="C10" s="84" t="s">
        <v>125</v>
      </c>
      <c r="D10" s="59" t="s">
        <v>176</v>
      </c>
      <c r="E10" s="65" t="str">
        <f>IF($D10="","",(LOOKUP($D10,Listas!$K$2:$K$6,Occurrences)))</f>
        <v>4. Se ha presentado al menos de 1 vez en el ultimos año.</v>
      </c>
      <c r="F10" s="64">
        <f>IF($D10="","",(LOOKUP($D10,Listas!$K$2:$K$6,Listas!$S$2:$S$6)))</f>
        <v>4</v>
      </c>
      <c r="G10" s="59" t="s">
        <v>183</v>
      </c>
      <c r="H10" s="59" t="s">
        <v>186</v>
      </c>
      <c r="I10" s="59" t="s">
        <v>50</v>
      </c>
      <c r="J10" s="64">
        <f ca="1">IF($G10="","",(AVERAGE(LOOKUP($G10,Potential,Listas!$S$2:$S$6),LOOKUP($H10,Potential,Listas!$S$2:$S$6),,LOOKUP($I10,opprep,Listas!$S$2:$S$6))))</f>
        <v>1.25</v>
      </c>
      <c r="K10" s="67">
        <f t="shared" ca="1" si="0"/>
        <v>5</v>
      </c>
      <c r="L10" s="58" t="s">
        <v>141</v>
      </c>
      <c r="M10" s="65" t="s">
        <v>56</v>
      </c>
      <c r="N10" s="66" t="s">
        <v>126</v>
      </c>
    </row>
    <row r="11" spans="1:15" ht="33" customHeight="1">
      <c r="A11" s="63">
        <f t="shared" si="1"/>
        <v>6</v>
      </c>
      <c r="B11" s="61" t="s">
        <v>109</v>
      </c>
      <c r="C11" s="84" t="s">
        <v>112</v>
      </c>
      <c r="D11" s="59" t="s">
        <v>177</v>
      </c>
      <c r="E11" s="65" t="str">
        <f>IF($D11="","",(LOOKUP($D11,Listas!$K$2:$K$6,Occurrences)))</f>
        <v>5. Se ha presentado mas de 1 vez en el  año.</v>
      </c>
      <c r="F11" s="64">
        <f>IF($D11="","",(LOOKUP($D11,Listas!$K$2:$K$6,Listas!$S$2:$S$6)))</f>
        <v>5</v>
      </c>
      <c r="G11" s="59" t="s">
        <v>183</v>
      </c>
      <c r="H11" s="59" t="s">
        <v>186</v>
      </c>
      <c r="I11" s="59" t="s">
        <v>51</v>
      </c>
      <c r="J11" s="64">
        <f ca="1">IF($G11="","",(AVERAGE(LOOKUP($G11,Potential,Listas!$S$2:$S$6),LOOKUP($H11,Potential,Listas!$S$2:$S$6),,LOOKUP($I11,opprep,Listas!$S$2:$S$6))))</f>
        <v>1.25</v>
      </c>
      <c r="K11" s="67">
        <f t="shared" ca="1" si="0"/>
        <v>6.25</v>
      </c>
      <c r="L11" s="58" t="s">
        <v>142</v>
      </c>
      <c r="M11" s="65" t="s">
        <v>56</v>
      </c>
      <c r="N11" s="66" t="s">
        <v>89</v>
      </c>
    </row>
    <row r="12" spans="1:15" ht="92.25" customHeight="1">
      <c r="A12" s="63">
        <f t="shared" si="1"/>
        <v>7</v>
      </c>
      <c r="B12" s="60" t="s">
        <v>103</v>
      </c>
      <c r="C12" s="84" t="s">
        <v>127</v>
      </c>
      <c r="D12" s="59" t="s">
        <v>176</v>
      </c>
      <c r="E12" s="65" t="str">
        <f>IF($D12="","",(LOOKUP($D12,Listas!$K$2:$K$6,Occurrences)))</f>
        <v>4. Se ha presentado al menos de 1 vez en el ultimos año.</v>
      </c>
      <c r="F12" s="64">
        <f>IF($D12="","",(LOOKUP($D12,Listas!$K$2:$K$6,Listas!$S$2:$S$6)))</f>
        <v>4</v>
      </c>
      <c r="G12" s="59" t="s">
        <v>183</v>
      </c>
      <c r="H12" s="59" t="s">
        <v>186</v>
      </c>
      <c r="I12" s="59" t="s">
        <v>51</v>
      </c>
      <c r="J12" s="64">
        <f ca="1">IF($G12="","",(AVERAGE(LOOKUP($G12,Potential,Listas!$S$2:$S$6),LOOKUP($H12,Potential,Listas!$S$2:$S$6),,LOOKUP($I12,opprep,Listas!$S$2:$S$6))))</f>
        <v>1.25</v>
      </c>
      <c r="K12" s="67">
        <f t="shared" ca="1" si="0"/>
        <v>5</v>
      </c>
      <c r="L12" s="62" t="s">
        <v>139</v>
      </c>
      <c r="M12" s="65" t="s">
        <v>56</v>
      </c>
      <c r="N12" s="66" t="s">
        <v>126</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2" t="s">
        <v>146</v>
      </c>
      <c r="D15" s="126"/>
      <c r="E15" s="116"/>
      <c r="F15" s="37" t="str">
        <f>IF($D15="","",AVERAGE(VLOOKUP($D15,Listas!$K$1:$S$6,9,0),(VLOOKUP($E15,Listas!$L$1:$S$6,8,0))))</f>
        <v/>
      </c>
      <c r="G15" s="11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xr:uid="{00000000-0002-0000-0500-000000000000}">
      <formula1>Success</formula1>
    </dataValidation>
    <dataValidation allowBlank="1" showErrorMessage="1" errorTitle="Error" error="Please select an option from the drop down list." sqref="F6:F25 J6:J25" xr:uid="{00000000-0002-0000-0500-000001000000}"/>
    <dataValidation type="list" allowBlank="1" showErrorMessage="1" errorTitle="Error" error="Please select an option from the drop down list." sqref="E6:E25" xr:uid="{00000000-0002-0000-0500-000002000000}">
      <formula1>Occurrences</formula1>
    </dataValidation>
    <dataValidation type="list" allowBlank="1" showErrorMessage="1" errorTitle="Error" error="Please select an option from the drop down list." sqref="D6:D25" xr:uid="{00000000-0002-0000-0500-000003000000}">
      <formula1>Likelihood</formula1>
    </dataValidation>
    <dataValidation type="list" allowBlank="1" showInputMessage="1" showErrorMessage="1" sqref="B6:B25" xr:uid="{00000000-0002-0000-0500-000004000000}">
      <formula1>Process</formula1>
    </dataValidation>
    <dataValidation type="list" allowBlank="1" showErrorMessage="1" errorTitle="Error" error="Please select an option from the drop down list." sqref="I6:I25" xr:uid="{00000000-0002-0000-0500-000005000000}">
      <formula1>opprep</formula1>
    </dataValidation>
    <dataValidation type="list" allowBlank="1" showInputMessage="1" showErrorMessage="1" sqref="N6:N25" xr:uid="{00000000-0002-0000-0500-000006000000}">
      <formula1>"ABIERTA,CERRADA"</formula1>
    </dataValidation>
    <dataValidation type="list" allowBlank="1" showErrorMessage="1" errorTitle="Error" error="Please select an option from the drop down list." sqref="G6:H25" xr:uid="{00000000-0002-0000-0500-000007000000}">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D1" zoomScaleNormal="100" zoomScalePageLayoutView="125" workbookViewId="0">
      <selection activeCell="I16" sqref="I16"/>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2"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9" t="s">
        <v>11</v>
      </c>
      <c r="F1" s="69" t="s">
        <v>16</v>
      </c>
      <c r="G1" s="69" t="s">
        <v>38</v>
      </c>
      <c r="H1" s="69" t="s">
        <v>14</v>
      </c>
      <c r="I1" s="70" t="s">
        <v>25</v>
      </c>
      <c r="J1" s="71"/>
      <c r="K1" s="72" t="s">
        <v>21</v>
      </c>
      <c r="L1" s="72" t="s">
        <v>188</v>
      </c>
      <c r="M1" s="72" t="s">
        <v>193</v>
      </c>
      <c r="N1" s="72" t="s">
        <v>47</v>
      </c>
      <c r="O1" s="72" t="s">
        <v>49</v>
      </c>
      <c r="P1" s="72" t="s">
        <v>94</v>
      </c>
      <c r="Q1" s="72" t="s">
        <v>59</v>
      </c>
      <c r="R1" s="72" t="s">
        <v>95</v>
      </c>
      <c r="S1" s="72" t="s">
        <v>52</v>
      </c>
      <c r="T1" s="72" t="s">
        <v>58</v>
      </c>
      <c r="U1" s="71"/>
      <c r="V1" s="73"/>
    </row>
    <row r="2" spans="1:22" ht="18.75">
      <c r="A2" s="8">
        <v>8</v>
      </c>
      <c r="C2" s="8">
        <v>8</v>
      </c>
      <c r="E2" s="74" t="s">
        <v>9</v>
      </c>
      <c r="F2" s="74" t="s">
        <v>30</v>
      </c>
      <c r="G2" s="74" t="s">
        <v>45</v>
      </c>
      <c r="H2" s="74" t="s">
        <v>23</v>
      </c>
      <c r="I2" s="75" t="s">
        <v>26</v>
      </c>
      <c r="J2" s="71"/>
      <c r="K2" s="74" t="s">
        <v>173</v>
      </c>
      <c r="L2" s="74" t="s">
        <v>178</v>
      </c>
      <c r="M2" s="74" t="s">
        <v>183</v>
      </c>
      <c r="N2" s="74" t="s">
        <v>46</v>
      </c>
      <c r="O2" s="74" t="s">
        <v>4</v>
      </c>
      <c r="P2" s="74" t="s">
        <v>46</v>
      </c>
      <c r="Q2" s="74" t="s">
        <v>2</v>
      </c>
      <c r="R2" s="74" t="s">
        <v>194</v>
      </c>
      <c r="S2" s="76">
        <v>1</v>
      </c>
      <c r="T2" s="74" t="s">
        <v>53</v>
      </c>
      <c r="U2" s="71"/>
      <c r="V2" s="71"/>
    </row>
    <row r="3" spans="1:22">
      <c r="C3" s="23" t="s">
        <v>61</v>
      </c>
      <c r="E3" s="74" t="s">
        <v>10</v>
      </c>
      <c r="F3" s="74" t="s">
        <v>31</v>
      </c>
      <c r="G3" s="74" t="s">
        <v>35</v>
      </c>
      <c r="H3" s="74" t="s">
        <v>20</v>
      </c>
      <c r="I3" s="75" t="s">
        <v>115</v>
      </c>
      <c r="J3" s="71"/>
      <c r="K3" s="74" t="s">
        <v>174</v>
      </c>
      <c r="L3" s="74" t="s">
        <v>179</v>
      </c>
      <c r="M3" s="74" t="s">
        <v>184</v>
      </c>
      <c r="N3" s="74" t="s">
        <v>98</v>
      </c>
      <c r="O3" s="74" t="s">
        <v>6</v>
      </c>
      <c r="P3" s="74" t="s">
        <v>93</v>
      </c>
      <c r="Q3" s="74" t="s">
        <v>5</v>
      </c>
      <c r="R3" s="74" t="s">
        <v>195</v>
      </c>
      <c r="S3" s="76">
        <v>2</v>
      </c>
      <c r="T3" s="74" t="s">
        <v>54</v>
      </c>
      <c r="U3" s="71"/>
      <c r="V3" s="71"/>
    </row>
    <row r="4" spans="1:22" ht="18.75">
      <c r="C4" s="8">
        <v>5</v>
      </c>
      <c r="E4" s="74"/>
      <c r="F4" s="74" t="s">
        <v>32</v>
      </c>
      <c r="G4" s="74" t="s">
        <v>43</v>
      </c>
      <c r="H4" s="74" t="s">
        <v>1</v>
      </c>
      <c r="I4" s="75" t="s">
        <v>102</v>
      </c>
      <c r="J4" s="71"/>
      <c r="K4" s="74" t="s">
        <v>175</v>
      </c>
      <c r="L4" s="74" t="s">
        <v>180</v>
      </c>
      <c r="M4" s="74" t="s">
        <v>185</v>
      </c>
      <c r="N4" s="74" t="s">
        <v>97</v>
      </c>
      <c r="O4" s="74" t="s">
        <v>3</v>
      </c>
      <c r="P4" s="74" t="s">
        <v>92</v>
      </c>
      <c r="Q4" s="74" t="s">
        <v>3</v>
      </c>
      <c r="R4" s="74" t="s">
        <v>196</v>
      </c>
      <c r="S4" s="76">
        <v>3</v>
      </c>
      <c r="T4" s="74" t="s">
        <v>55</v>
      </c>
      <c r="U4" s="71"/>
      <c r="V4" s="71"/>
    </row>
    <row r="5" spans="1:22">
      <c r="E5" s="74"/>
      <c r="F5" s="74" t="s">
        <v>33</v>
      </c>
      <c r="G5" s="74" t="s">
        <v>34</v>
      </c>
      <c r="H5" s="74" t="s">
        <v>24</v>
      </c>
      <c r="I5" s="75" t="s">
        <v>113</v>
      </c>
      <c r="J5" s="71"/>
      <c r="K5" s="74" t="s">
        <v>176</v>
      </c>
      <c r="L5" s="74" t="s">
        <v>181</v>
      </c>
      <c r="M5" s="74" t="s">
        <v>186</v>
      </c>
      <c r="N5" s="74" t="s">
        <v>96</v>
      </c>
      <c r="O5" s="74" t="s">
        <v>5</v>
      </c>
      <c r="P5" s="74" t="s">
        <v>91</v>
      </c>
      <c r="Q5" s="74" t="s">
        <v>6</v>
      </c>
      <c r="R5" s="74" t="s">
        <v>197</v>
      </c>
      <c r="S5" s="76">
        <v>4</v>
      </c>
      <c r="T5" s="74" t="s">
        <v>56</v>
      </c>
      <c r="U5" s="71"/>
      <c r="V5" s="71"/>
    </row>
    <row r="6" spans="1:22">
      <c r="E6" s="74"/>
      <c r="F6" s="74"/>
      <c r="G6" s="74" t="s">
        <v>36</v>
      </c>
      <c r="H6" s="74"/>
      <c r="I6" s="75" t="s">
        <v>103</v>
      </c>
      <c r="J6" s="71"/>
      <c r="K6" s="74" t="s">
        <v>177</v>
      </c>
      <c r="L6" s="74" t="s">
        <v>182</v>
      </c>
      <c r="M6" s="74" t="s">
        <v>187</v>
      </c>
      <c r="N6" s="74" t="s">
        <v>99</v>
      </c>
      <c r="O6" s="74" t="s">
        <v>2</v>
      </c>
      <c r="P6" s="74" t="s">
        <v>90</v>
      </c>
      <c r="Q6" s="74" t="s">
        <v>48</v>
      </c>
      <c r="R6" s="74" t="s">
        <v>198</v>
      </c>
      <c r="S6" s="76">
        <v>5</v>
      </c>
      <c r="T6" s="74" t="s">
        <v>57</v>
      </c>
      <c r="U6" s="71"/>
      <c r="V6" s="71"/>
    </row>
    <row r="7" spans="1:22">
      <c r="E7" s="74"/>
      <c r="F7" s="74"/>
      <c r="G7" s="74" t="s">
        <v>44</v>
      </c>
      <c r="H7" s="74"/>
      <c r="I7" s="75" t="s">
        <v>104</v>
      </c>
      <c r="J7" s="71"/>
      <c r="K7" s="71"/>
      <c r="L7" s="77"/>
      <c r="M7" s="71"/>
      <c r="N7" s="71"/>
      <c r="O7" s="71"/>
      <c r="P7" s="71"/>
      <c r="Q7" s="71"/>
      <c r="R7" s="71"/>
      <c r="S7" s="71"/>
      <c r="T7" s="71"/>
      <c r="U7" s="71"/>
      <c r="V7" s="71"/>
    </row>
    <row r="8" spans="1:22">
      <c r="E8" s="74"/>
      <c r="F8" s="74"/>
      <c r="G8" s="74" t="s">
        <v>39</v>
      </c>
      <c r="H8" s="74"/>
      <c r="I8" s="75" t="s">
        <v>145</v>
      </c>
      <c r="J8" s="71"/>
      <c r="K8" s="71"/>
      <c r="L8" s="77"/>
      <c r="M8" s="71"/>
      <c r="N8" s="71"/>
      <c r="O8" s="71"/>
      <c r="P8" s="71"/>
      <c r="Q8" s="71"/>
      <c r="R8" s="71"/>
      <c r="S8" s="71"/>
      <c r="T8" s="71"/>
      <c r="U8" s="71"/>
      <c r="V8" s="71"/>
    </row>
    <row r="9" spans="1:22">
      <c r="A9" s="1" t="s">
        <v>70</v>
      </c>
      <c r="E9" s="74"/>
      <c r="F9" s="74"/>
      <c r="G9" s="74" t="s">
        <v>40</v>
      </c>
      <c r="H9" s="74"/>
      <c r="I9" s="75" t="s">
        <v>107</v>
      </c>
      <c r="J9" s="71"/>
      <c r="K9" s="71"/>
      <c r="L9" s="77"/>
      <c r="M9" s="71"/>
      <c r="N9" s="71"/>
      <c r="O9" s="71"/>
      <c r="P9" s="71"/>
      <c r="Q9" s="71"/>
      <c r="R9" s="71"/>
      <c r="S9" s="71"/>
      <c r="T9" s="71"/>
      <c r="U9" s="71"/>
      <c r="V9" s="71"/>
    </row>
    <row r="10" spans="1:22">
      <c r="A10" s="24" t="s">
        <v>72</v>
      </c>
      <c r="C10" s="25">
        <f>COUNTIF('Opor registro'!N6:N25,"ABIERTA")</f>
        <v>4</v>
      </c>
      <c r="E10" s="74"/>
      <c r="F10" s="74"/>
      <c r="G10" s="74" t="s">
        <v>37</v>
      </c>
      <c r="H10" s="74"/>
      <c r="I10" s="75" t="s">
        <v>106</v>
      </c>
      <c r="J10" s="71"/>
      <c r="K10" s="71"/>
      <c r="L10" s="77"/>
      <c r="M10" s="71"/>
      <c r="N10" s="71"/>
      <c r="O10" s="71"/>
      <c r="P10" s="71"/>
      <c r="Q10" s="71"/>
      <c r="R10" s="71"/>
      <c r="S10" s="71"/>
      <c r="T10" s="71"/>
      <c r="U10" s="71"/>
      <c r="V10" s="71"/>
    </row>
    <row r="11" spans="1:22">
      <c r="A11" s="24" t="s">
        <v>73</v>
      </c>
      <c r="C11" s="25">
        <f>COUNTIF('Opor registro'!N6:N25,"CERRADA")</f>
        <v>3</v>
      </c>
      <c r="E11" s="74"/>
      <c r="F11" s="74"/>
      <c r="G11" s="74" t="s">
        <v>42</v>
      </c>
      <c r="H11" s="74"/>
      <c r="I11" s="75" t="s">
        <v>105</v>
      </c>
      <c r="J11" s="71"/>
      <c r="K11" s="71"/>
      <c r="L11" s="77"/>
      <c r="M11" s="71"/>
      <c r="N11" s="71"/>
      <c r="O11" s="71"/>
      <c r="P11" s="71"/>
      <c r="Q11" s="71"/>
      <c r="R11" s="71"/>
      <c r="S11" s="71"/>
      <c r="T11" s="71"/>
      <c r="U11" s="71"/>
      <c r="V11" s="71"/>
    </row>
    <row r="12" spans="1:22">
      <c r="A12" s="24" t="s">
        <v>74</v>
      </c>
      <c r="C12" s="25">
        <f>COUNTA('Opor registro'!C6:C25)</f>
        <v>8</v>
      </c>
      <c r="E12" s="74"/>
      <c r="F12" s="74"/>
      <c r="G12" s="74" t="s">
        <v>41</v>
      </c>
      <c r="H12" s="74"/>
      <c r="I12" s="75" t="s">
        <v>159</v>
      </c>
      <c r="J12" s="71"/>
      <c r="K12" s="71"/>
      <c r="L12" s="77"/>
      <c r="M12" s="71"/>
      <c r="N12" s="71"/>
      <c r="O12" s="71"/>
      <c r="P12" s="71"/>
      <c r="Q12" s="71"/>
      <c r="R12" s="71"/>
      <c r="S12" s="71"/>
      <c r="T12" s="71"/>
      <c r="U12" s="71"/>
      <c r="V12" s="71"/>
    </row>
    <row r="13" spans="1:22">
      <c r="A13" s="24" t="str">
        <f>T2</f>
        <v>Oportunidad fallida</v>
      </c>
      <c r="C13" s="25">
        <f>COUNTIF('Opor registro'!$M$6:$M$25,Listas!A13)</f>
        <v>0</v>
      </c>
      <c r="E13" s="77"/>
      <c r="F13" s="77"/>
      <c r="G13" s="77"/>
      <c r="H13" s="77"/>
      <c r="I13" s="78" t="s">
        <v>100</v>
      </c>
      <c r="J13" s="77"/>
      <c r="K13" s="77"/>
      <c r="L13" s="77"/>
      <c r="M13" s="77"/>
      <c r="N13" s="127"/>
      <c r="O13" s="127"/>
      <c r="P13" s="127"/>
      <c r="Q13" s="127"/>
      <c r="R13" s="127"/>
      <c r="S13" s="71"/>
      <c r="T13" s="71"/>
      <c r="U13" s="71"/>
      <c r="V13" s="71"/>
    </row>
    <row r="14" spans="1:22">
      <c r="A14" s="24" t="str">
        <f>T3</f>
        <v>Oportunidad abandonada</v>
      </c>
      <c r="C14" s="25">
        <f>COUNTIF('Opor registro'!$M$6:$M$25,Listas!A14)</f>
        <v>0</v>
      </c>
      <c r="E14" s="79"/>
      <c r="F14" s="79"/>
      <c r="G14" s="79"/>
      <c r="H14" s="79"/>
      <c r="I14" s="80" t="s">
        <v>114</v>
      </c>
      <c r="J14" s="79"/>
      <c r="K14" s="79"/>
      <c r="L14" s="79"/>
      <c r="M14" s="79"/>
      <c r="N14" s="128"/>
      <c r="O14" s="128"/>
      <c r="P14" s="128"/>
      <c r="Q14" s="128"/>
      <c r="R14" s="128"/>
      <c r="S14" s="71"/>
      <c r="T14" s="71"/>
      <c r="U14" s="71"/>
      <c r="V14" s="71"/>
    </row>
    <row r="15" spans="1:22">
      <c r="A15" s="24" t="str">
        <f>T4</f>
        <v>Se trataron algunas expectativas</v>
      </c>
      <c r="C15" s="25">
        <f>COUNTIF('Opor registro'!$M$6:$M$25,Listas!A15)</f>
        <v>2</v>
      </c>
      <c r="E15" s="14"/>
      <c r="F15" s="14"/>
      <c r="G15" s="14"/>
      <c r="H15" s="14"/>
      <c r="I15" s="40" t="s">
        <v>237</v>
      </c>
      <c r="J15" s="14"/>
      <c r="K15" s="14"/>
      <c r="L15" s="14"/>
      <c r="M15" s="14"/>
      <c r="N15" s="129"/>
      <c r="O15" s="129"/>
      <c r="P15" s="129"/>
      <c r="Q15" s="129"/>
      <c r="R15" s="129"/>
      <c r="V15" s="16" t="s">
        <v>66</v>
      </c>
    </row>
    <row r="16" spans="1:22" ht="30">
      <c r="A16" s="24" t="str">
        <f>T5</f>
        <v>Se trataron todas las expectativas</v>
      </c>
      <c r="C16" s="25">
        <f>COUNTIF('Opor registro'!$M$6:$M$25,Listas!A16)</f>
        <v>5</v>
      </c>
      <c r="E16" s="14"/>
      <c r="F16" s="14"/>
      <c r="G16" s="14"/>
      <c r="H16" s="14"/>
      <c r="I16" s="41"/>
      <c r="J16" s="15"/>
      <c r="K16" s="15"/>
      <c r="L16" s="15"/>
      <c r="M16" s="15"/>
      <c r="N16" s="15"/>
      <c r="O16" s="15"/>
      <c r="P16" s="15"/>
      <c r="Q16" s="15"/>
      <c r="R16" s="15"/>
      <c r="V16" s="17" t="s">
        <v>67</v>
      </c>
    </row>
    <row r="17" spans="1:22">
      <c r="A17" s="24" t="str">
        <f>T6</f>
        <v>Se excedieron las expectativas</v>
      </c>
      <c r="C17" s="25">
        <f>COUNTIF('Opor registro'!$M$6:$M$25,Listas!A17)</f>
        <v>0</v>
      </c>
      <c r="E17" s="14"/>
      <c r="F17" s="14"/>
      <c r="G17" s="14"/>
      <c r="H17" s="14"/>
      <c r="I17" s="40"/>
      <c r="J17" s="15"/>
      <c r="K17" s="15"/>
      <c r="L17" s="15"/>
      <c r="M17" s="15"/>
      <c r="N17" s="15"/>
      <c r="O17" s="15"/>
      <c r="P17" s="15"/>
      <c r="Q17" s="15"/>
      <c r="R17" s="15"/>
      <c r="V17" s="16"/>
    </row>
    <row r="18" spans="1:22">
      <c r="E18" s="14"/>
      <c r="F18" s="14"/>
      <c r="G18" s="14"/>
      <c r="H18" s="14"/>
      <c r="I18" s="40"/>
      <c r="J18" s="15"/>
      <c r="K18" s="15"/>
      <c r="L18" s="15"/>
      <c r="M18" s="15"/>
      <c r="N18" s="15"/>
      <c r="O18" s="15"/>
      <c r="P18" s="15"/>
      <c r="Q18" s="15"/>
      <c r="R18" s="15"/>
      <c r="V18" s="16" t="str">
        <f>CONCATENATE(V15,C2,V17,V16,C4," y ",C2,")")</f>
        <v>(Requerido para los factores de riesgo &gt;=8, 
sugerido para factores de riesgo entre 5 y 8)</v>
      </c>
    </row>
    <row r="19" spans="1:22">
      <c r="E19" s="14"/>
      <c r="F19" s="14"/>
      <c r="G19" s="14"/>
      <c r="H19" s="14"/>
      <c r="I19" s="40"/>
      <c r="J19" s="15"/>
      <c r="K19" s="15"/>
      <c r="L19" s="15"/>
      <c r="M19" s="15"/>
      <c r="N19" s="15"/>
      <c r="O19" s="15"/>
      <c r="P19" s="15"/>
      <c r="Q19" s="15"/>
      <c r="R19" s="15"/>
      <c r="V19" s="16"/>
    </row>
    <row r="20" spans="1:22">
      <c r="A20" s="1" t="s">
        <v>71</v>
      </c>
      <c r="E20" s="14"/>
      <c r="F20" s="14"/>
      <c r="G20" s="14"/>
      <c r="H20" s="14"/>
      <c r="I20" s="40"/>
      <c r="J20" s="15"/>
      <c r="K20" s="15"/>
      <c r="L20" s="15"/>
      <c r="M20" s="15"/>
      <c r="N20" s="15"/>
      <c r="O20" s="15"/>
      <c r="P20" s="15"/>
      <c r="Q20" s="15"/>
      <c r="R20" s="15"/>
      <c r="V20" s="16"/>
    </row>
    <row r="21" spans="1:22" ht="30">
      <c r="A21" s="24" t="s">
        <v>75</v>
      </c>
      <c r="C21" s="25">
        <f>COUNTA('Riesgos registro'!C5:C111)</f>
        <v>21</v>
      </c>
      <c r="E21" s="14"/>
      <c r="F21" s="14"/>
      <c r="G21" s="14"/>
      <c r="H21" s="14"/>
      <c r="I21" s="40"/>
      <c r="J21" s="15"/>
      <c r="K21" s="15"/>
      <c r="L21" s="15"/>
      <c r="M21" s="15"/>
      <c r="N21" s="15"/>
      <c r="O21" s="15"/>
      <c r="P21" s="15"/>
      <c r="Q21" s="15"/>
      <c r="R21" s="15"/>
      <c r="V21" s="17" t="s">
        <v>68</v>
      </c>
    </row>
    <row r="22" spans="1:22" ht="30">
      <c r="A22" s="24" t="s">
        <v>76</v>
      </c>
      <c r="C22" s="25">
        <f>COUNTIF('Riesgos registro'!I5:I111,"&gt;="&amp;Listas!C2)</f>
        <v>11</v>
      </c>
      <c r="V22" s="17" t="s">
        <v>69</v>
      </c>
    </row>
    <row r="23" spans="1:22">
      <c r="A23" s="24" t="s">
        <v>77</v>
      </c>
      <c r="C23" s="25">
        <f>C21-C22-C24</f>
        <v>4</v>
      </c>
      <c r="V23" s="16"/>
    </row>
    <row r="24" spans="1:22">
      <c r="A24" s="24" t="s">
        <v>78</v>
      </c>
      <c r="C24" s="25">
        <f>COUNTIF('Riesgos registro'!I5:I111,"&lt;"&amp;Listas!C4)</f>
        <v>6</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Partes</vt:lpstr>
      <vt:lpstr>Cuestiones</vt:lpstr>
      <vt:lpstr>Riesgos registro</vt:lpstr>
      <vt:lpstr>Controles</vt:lpstr>
      <vt:lpstr>CriteriosControles</vt:lpstr>
      <vt:lpstr>Opor registro</vt:lpstr>
      <vt:lpstr>Listas</vt:lpstr>
      <vt:lpstr>Controles!correction</vt:lpstr>
      <vt:lpstr>Controles!cost</vt:lpstr>
      <vt:lpstr>Controles!Likelihood</vt:lpstr>
      <vt:lpstr>Likelihood</vt:lpstr>
      <vt:lpstr>Controles!Occurrences</vt:lpstr>
      <vt:lpstr>Occurrences</vt:lpstr>
      <vt:lpstr>Controles!opprep</vt:lpstr>
      <vt:lpstr>opprep</vt:lpstr>
      <vt:lpstr>Controles!Potential</vt:lpstr>
      <vt:lpstr>Potential</vt:lpstr>
      <vt:lpstr>Controles!riskrep</vt:lpstr>
      <vt:lpstr>Controles!Success</vt:lpstr>
      <vt:lpstr>Success</vt:lpstr>
      <vt:lpstr>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Nestor Paternina</cp:lastModifiedBy>
  <cp:lastPrinted>2017-09-21T21:31:12Z</cp:lastPrinted>
  <dcterms:created xsi:type="dcterms:W3CDTF">2015-08-31T12:23:57Z</dcterms:created>
  <dcterms:modified xsi:type="dcterms:W3CDTF">2019-07-08T19:12:50Z</dcterms:modified>
  <cp:category>ISO 9001:2015;Procedimientos</cp:category>
</cp:coreProperties>
</file>